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Afladning" sheetId="1" r:id="rId1"/>
    <sheet name="Op Af" sheetId="2" r:id="rId2"/>
    <sheet name="Rippel" sheetId="3" r:id="rId3"/>
  </sheets>
  <calcPr calcId="125725"/>
</workbook>
</file>

<file path=xl/calcChain.xml><?xml version="1.0" encoding="utf-8"?>
<calcChain xmlns="http://schemas.openxmlformats.org/spreadsheetml/2006/main">
  <c r="J28" i="3"/>
  <c r="C23" i="2"/>
  <c r="T5" i="3"/>
  <c r="N5"/>
  <c r="Q5"/>
  <c r="K5"/>
  <c r="V5"/>
  <c r="J5"/>
  <c r="U5"/>
  <c r="O5"/>
  <c r="O32"/>
  <c r="D12"/>
  <c r="N28" s="1"/>
  <c r="C12"/>
  <c r="L28" s="1"/>
  <c r="B12"/>
  <c r="K28"/>
  <c r="E11" i="1"/>
  <c r="P1"/>
  <c r="C20" i="2"/>
  <c r="C26" s="1"/>
  <c r="F15"/>
  <c r="X5" i="3"/>
  <c r="R5"/>
  <c r="L5"/>
  <c r="D10"/>
  <c r="E6"/>
  <c r="B5" s="1"/>
  <c r="T6" i="1"/>
  <c r="E7"/>
  <c r="D15" i="2"/>
  <c r="J21"/>
  <c r="D27" s="1"/>
  <c r="D21"/>
  <c r="L19"/>
  <c r="D18" s="1"/>
  <c r="L18"/>
  <c r="D19" s="1"/>
  <c r="E5" i="1"/>
  <c r="G4"/>
  <c r="J4" s="1"/>
  <c r="D6"/>
  <c r="F10" i="3" s="1"/>
  <c r="D4" i="1"/>
  <c r="K6" i="3" l="1"/>
  <c r="I5" s="1"/>
  <c r="Q6"/>
  <c r="P5" s="1"/>
  <c r="W10"/>
  <c r="J6" i="1"/>
  <c r="N6" s="1"/>
  <c r="L6" s="1"/>
  <c r="Q6" s="1"/>
  <c r="W6" i="3"/>
  <c r="W5" s="1"/>
  <c r="J22" i="2"/>
  <c r="D32"/>
  <c r="D22"/>
  <c r="D26" s="1"/>
  <c r="F1" i="1"/>
  <c r="N32" i="3" s="1"/>
  <c r="G5" i="1"/>
  <c r="J5" s="1"/>
  <c r="V3" s="1"/>
  <c r="J1" l="1"/>
  <c r="H1" s="1"/>
  <c r="M1" s="1"/>
  <c r="V13"/>
  <c r="N13"/>
  <c r="F13"/>
  <c r="Y14"/>
  <c r="Q14"/>
  <c r="I14"/>
  <c r="Q13"/>
  <c r="T14"/>
  <c r="D14"/>
  <c r="R13"/>
  <c r="AC14"/>
  <c r="E14"/>
  <c r="S13"/>
  <c r="K13"/>
  <c r="V14"/>
  <c r="F14"/>
  <c r="T13"/>
  <c r="D13"/>
  <c r="O14"/>
  <c r="U13"/>
  <c r="E13"/>
  <c r="H14"/>
  <c r="W13"/>
  <c r="O13"/>
  <c r="G13"/>
  <c r="Z14"/>
  <c r="R14"/>
  <c r="J14"/>
  <c r="P13"/>
  <c r="H13"/>
  <c r="AA14"/>
  <c r="S14"/>
  <c r="K14"/>
  <c r="I13"/>
  <c r="AB14"/>
  <c r="L14"/>
  <c r="Z13"/>
  <c r="J13"/>
  <c r="M14"/>
  <c r="AA13"/>
  <c r="C13"/>
  <c r="N14"/>
  <c r="AB13"/>
  <c r="L13"/>
  <c r="W14"/>
  <c r="G14"/>
  <c r="M13"/>
  <c r="P14"/>
  <c r="X13"/>
  <c r="Y13"/>
  <c r="AC13"/>
  <c r="X14"/>
  <c r="U14"/>
  <c r="AB31" i="2"/>
  <c r="BJ31"/>
  <c r="BB31"/>
  <c r="AT31"/>
  <c r="AL31"/>
  <c r="AM31"/>
  <c r="AW31"/>
  <c r="AJ31"/>
  <c r="AS31"/>
  <c r="BK31"/>
  <c r="BC31"/>
  <c r="AU31"/>
  <c r="BD31"/>
  <c r="AN31"/>
  <c r="BE31"/>
  <c r="AO31"/>
  <c r="AX31"/>
  <c r="AI31"/>
  <c r="AZ31"/>
  <c r="BI31"/>
  <c r="BL31"/>
  <c r="AV31"/>
  <c r="AP31"/>
  <c r="AY31"/>
  <c r="AR31"/>
  <c r="AK31"/>
  <c r="BF31"/>
  <c r="BG31"/>
  <c r="AQ31"/>
  <c r="BH31"/>
  <c r="BA31"/>
  <c r="W31"/>
  <c r="BL32"/>
  <c r="BD32"/>
  <c r="AV32"/>
  <c r="AN32"/>
  <c r="AI32"/>
  <c r="AS32"/>
  <c r="AT32"/>
  <c r="BK32"/>
  <c r="BE32"/>
  <c r="AW32"/>
  <c r="AO32"/>
  <c r="BG32"/>
  <c r="AQ32"/>
  <c r="BJ32"/>
  <c r="AU32"/>
  <c r="BF32"/>
  <c r="AX32"/>
  <c r="AP32"/>
  <c r="AY32"/>
  <c r="BA32"/>
  <c r="BB32"/>
  <c r="BH32"/>
  <c r="AZ32"/>
  <c r="AR32"/>
  <c r="AJ32"/>
  <c r="BI32"/>
  <c r="AK32"/>
  <c r="BC32"/>
  <c r="AL32"/>
  <c r="AM32"/>
  <c r="AE31"/>
  <c r="F31"/>
  <c r="Y31"/>
  <c r="N31"/>
  <c r="P31"/>
  <c r="AF31"/>
  <c r="M31"/>
  <c r="Q31"/>
  <c r="U31"/>
  <c r="AC31"/>
  <c r="AA31"/>
  <c r="V31"/>
  <c r="AG31"/>
  <c r="K31"/>
  <c r="AH31"/>
  <c r="AD31"/>
  <c r="R31"/>
  <c r="H31"/>
  <c r="D31"/>
  <c r="X31"/>
  <c r="I31"/>
  <c r="S31"/>
  <c r="L31"/>
  <c r="O31"/>
  <c r="J31"/>
  <c r="T31"/>
  <c r="G31"/>
  <c r="E31"/>
  <c r="Z31"/>
  <c r="AH32"/>
  <c r="Z32"/>
  <c r="R32"/>
  <c r="J32"/>
  <c r="L32"/>
  <c r="M32"/>
  <c r="AD32"/>
  <c r="F32"/>
  <c r="W32"/>
  <c r="X32"/>
  <c r="Q32"/>
  <c r="AA32"/>
  <c r="S32"/>
  <c r="K32"/>
  <c r="AB32"/>
  <c r="T32"/>
  <c r="AC32"/>
  <c r="E32"/>
  <c r="V32"/>
  <c r="O32"/>
  <c r="U32"/>
  <c r="N32"/>
  <c r="AE32"/>
  <c r="G32"/>
  <c r="AF32"/>
  <c r="H32"/>
  <c r="I32"/>
  <c r="P32"/>
  <c r="AG32"/>
  <c r="Y32"/>
  <c r="D20"/>
</calcChain>
</file>

<file path=xl/sharedStrings.xml><?xml version="1.0" encoding="utf-8"?>
<sst xmlns="http://schemas.openxmlformats.org/spreadsheetml/2006/main" count="209" uniqueCount="120">
  <si>
    <t>Tau beregning</t>
  </si>
  <si>
    <t>min</t>
  </si>
  <si>
    <t>µF</t>
  </si>
  <si>
    <t>Ƭ =</t>
  </si>
  <si>
    <t>R * C</t>
  </si>
  <si>
    <t>[sec]</t>
  </si>
  <si>
    <t>Ω</t>
  </si>
  <si>
    <t>F</t>
  </si>
  <si>
    <t>R</t>
  </si>
  <si>
    <t>C</t>
  </si>
  <si>
    <t>k Ω</t>
  </si>
  <si>
    <t>af</t>
  </si>
  <si>
    <t>V</t>
  </si>
  <si>
    <t>sec</t>
  </si>
  <si>
    <t>Tids konstant Tau.</t>
  </si>
  <si>
    <t>Og tilsvarende for afladning:</t>
  </si>
  <si>
    <t>Efter 1 Tau er spændingen faldet 63 %, dvs. til 37 %</t>
  </si>
  <si>
    <t>Opladningen vil faktisk aldrig stoppe, men kondensatorens spænding vil nærme sig asymptotisk til forsyningsspændingen. Man siger, at efter 5 Tau er kondensatoren helt opladt.</t>
  </si>
  <si>
    <t>En graf, der viser oplade-forløbet af en kondensator. Grafen er altid ens, det eneste, der kan ændres ved andre opladeforløb, er, spændingen, der lades op imod, og tiden ud ad X-aksen.</t>
  </si>
  <si>
    <t xml:space="preserve"> Tau er tiden, der medgår til opladning til 63 % af fuld opladning.</t>
  </si>
  <si>
    <t>C aflades gennem R. Når spændingen er faldet 67 % af den oprindelige værdi, er der gået 1 tau. D.V.S. der er 37% tilbage af den oprindelige værdi</t>
  </si>
  <si>
    <t>Volt afladning</t>
  </si>
  <si>
    <t>Volt opladning</t>
  </si>
  <si>
    <t>og</t>
  </si>
  <si>
    <t xml:space="preserve">http://dokuteknik.dk/wp-content/uploads/2017/02/1.3-DC-Kondensatorer-op-og-afladning.pdf </t>
  </si>
  <si>
    <t>Afladning</t>
  </si>
  <si>
    <t>Opladning</t>
  </si>
  <si>
    <t>𝑈𝐷𝐶 = 24 𝑉, 𝑅 = 4,7 𝑘Ω, 𝐶 = 220 𝜇</t>
  </si>
  <si>
    <t>𝑈𝐶 = 𝑈𝐷𝐶 ⋅ 1 − 𝑒 − 𝑡 𝜏 ⇒ 𝑈𝐶 = 24 ⋅ 1 − 𝑒 − 1,35 1,034 ⇔ 𝑈𝐶 = 24 ⋅ 1 − 0,271 = 𝟏𝟕, 𝟓 volt</t>
  </si>
  <si>
    <t>Hvis kondensatoren aflades gennem en resistans, vil både strømmen (i) og spændingen (𝑢𝐶) få et eksponentielt aftagende forløb.</t>
  </si>
  <si>
    <t>Afladningsforløbet fra eksemplet før bliver opstillet som funktion: 𝑢(𝑡) = 𝑈𝐶 𝑠𝑡𝑎𝑟𝑡 ⋅ 𝑒 − 𝑡 𝜏 ⇒ 𝒖(𝒕) = 𝟐𝟒 ⋅ 𝒆 − 𝒕 𝟏,𝟎𝟑 sec</t>
  </si>
  <si>
    <t>Indsæt i k Ω</t>
  </si>
  <si>
    <t>Indsæt i µF</t>
  </si>
  <si>
    <t>Opladning:</t>
  </si>
  <si>
    <t>R*C</t>
  </si>
  <si>
    <t>Volt</t>
  </si>
  <si>
    <t>Uc =</t>
  </si>
  <si>
    <t>e</t>
  </si>
  <si>
    <t>Eulers tal</t>
  </si>
  <si>
    <t>t =</t>
  </si>
  <si>
    <t>tiden vilkårlig</t>
  </si>
  <si>
    <t>Udc =</t>
  </si>
  <si>
    <t>R =</t>
  </si>
  <si>
    <t>C =</t>
  </si>
  <si>
    <t>Kondensator</t>
  </si>
  <si>
    <t>Modstand</t>
  </si>
  <si>
    <t>Afladning:</t>
  </si>
  <si>
    <t>Uc start</t>
  </si>
  <si>
    <t>Uc start =</t>
  </si>
  <si>
    <t>τ</t>
  </si>
  <si>
    <r>
      <t>Uc = Udc * ( 1-e^-(t/</t>
    </r>
    <r>
      <rPr>
        <sz val="12"/>
        <color theme="1"/>
        <rFont val="Calibri"/>
        <family val="2"/>
      </rPr>
      <t>τ))</t>
    </r>
  </si>
  <si>
    <t>R*C [Ohm*F]</t>
  </si>
  <si>
    <r>
      <t>Uc = Uc start * (e^-(t/</t>
    </r>
    <r>
      <rPr>
        <sz val="12"/>
        <color theme="1"/>
        <rFont val="Calibri"/>
        <family val="2"/>
      </rPr>
      <t>τ))</t>
    </r>
  </si>
  <si>
    <r>
      <t>Uc = Uc start * ( e^-(t/</t>
    </r>
    <r>
      <rPr>
        <sz val="12"/>
        <color theme="1"/>
        <rFont val="Calibri"/>
        <family val="2"/>
      </rPr>
      <t>τ))</t>
    </r>
  </si>
  <si>
    <t>DC Kondensatoren afladningens matematiske sammenhæng:</t>
  </si>
  <si>
    <t xml:space="preserve">DC Kondensatoren opladningens matematiske sammenhæng: </t>
  </si>
  <si>
    <r>
      <t xml:space="preserve">Bestem tidskonstanten </t>
    </r>
    <r>
      <rPr>
        <sz val="12"/>
        <color theme="1"/>
        <rFont val="Calibri"/>
        <family val="2"/>
      </rPr>
      <t>τ = R * C = 4700*0,00022 = 1,034 sec</t>
    </r>
  </si>
  <si>
    <t xml:space="preserve">Bestem spændingen 𝑈𝐶 til tiden 𝑡 = 1,35 sec </t>
  </si>
  <si>
    <t xml:space="preserve">Halveringstiden for Uc: T½ = R*C*ln(2) = </t>
  </si>
  <si>
    <t xml:space="preserve">https://www.matematikfysik.dk/fys/oevelser/A_opladning_afladning_kapacitor.pdf </t>
  </si>
  <si>
    <t xml:space="preserve">https://www.matematikfysik.dk/fys/fysik_oevelser.html </t>
  </si>
  <si>
    <t>Tiden i sec</t>
  </si>
  <si>
    <t>Volt opladning og afladning</t>
  </si>
  <si>
    <t>Tiden i minutter</t>
  </si>
  <si>
    <t>Volt afladning teori</t>
  </si>
  <si>
    <t>Volt opladning teori</t>
  </si>
  <si>
    <r>
      <t>Uc = Uc start * (e^-(t/</t>
    </r>
    <r>
      <rPr>
        <sz val="14"/>
        <color theme="1"/>
        <rFont val="Calibri"/>
        <family val="2"/>
      </rPr>
      <t>τ)) =</t>
    </r>
  </si>
  <si>
    <r>
      <t>Uc = Udc * ( 1-e^-(t/</t>
    </r>
    <r>
      <rPr>
        <sz val="14"/>
        <color theme="1"/>
        <rFont val="Calibri"/>
        <family val="2"/>
      </rPr>
      <t>τ))</t>
    </r>
  </si>
  <si>
    <r>
      <t>Opladning og afladning af en kondensator på 9400µF gennem en modstand 27k</t>
    </r>
    <r>
      <rPr>
        <sz val="14"/>
        <color theme="1"/>
        <rFont val="Calibri"/>
        <family val="2"/>
      </rPr>
      <t>Ω</t>
    </r>
  </si>
  <si>
    <t>Efter 2 Tau er der opladt 63 % + 63 % af resten.</t>
  </si>
  <si>
    <t xml:space="preserve"> Produktet R×C [Ω×F=sekund] kaldes Tau, og angives med det græske bogstav Tau, t Tau = R×C, og angiver den tid i sekunder, det tager at oplade en kondensator 63 %.</t>
  </si>
  <si>
    <t>er</t>
  </si>
  <si>
    <t>Start opladning af kondensator C på:</t>
  </si>
  <si>
    <t>Kondensatorens prøvespænding skal være 2 x Udc</t>
  </si>
  <si>
    <t>Volt afladning målt</t>
  </si>
  <si>
    <t>Volt opladning målt</t>
  </si>
  <si>
    <t>til</t>
  </si>
  <si>
    <t>volt</t>
  </si>
  <si>
    <t>Batterispændingen</t>
  </si>
  <si>
    <t>Spændingen over C</t>
  </si>
  <si>
    <t>Beregning af filterkondensator i en strømforsyning, der er tilsluttet 230 VAC - 50 Hz og med dobbelt ensretning</t>
  </si>
  <si>
    <t>Beregning af filterkondensator i µF</t>
  </si>
  <si>
    <t>Beregning af Strøm i Amp.</t>
  </si>
  <si>
    <t>Beregning af frekvens i HZ</t>
  </si>
  <si>
    <t>Beregning af Rippel i Voltpp</t>
  </si>
  <si>
    <t>I</t>
  </si>
  <si>
    <t>f</t>
  </si>
  <si>
    <t>Vpp</t>
  </si>
  <si>
    <t>K</t>
  </si>
  <si>
    <t>Amp.</t>
  </si>
  <si>
    <t>Hz</t>
  </si>
  <si>
    <t>konstant</t>
  </si>
  <si>
    <t>C  =  I / (2 * f *Vpp)  =</t>
  </si>
  <si>
    <t>I  = C * K * f * Vpp  =</t>
  </si>
  <si>
    <t>f = I / (C * K * Vpp) =</t>
  </si>
  <si>
    <t>Vpp = I / (C * K * f) =</t>
  </si>
  <si>
    <t>Voltpp</t>
  </si>
  <si>
    <t>Kondensator kommer ud i Farad - Ganges med 10^6</t>
  </si>
  <si>
    <t>Strømmen er Worst Case med de anførte værdier</t>
  </si>
  <si>
    <t>Enkelt ensretter f=50 - Dobbelt ensretter f=100</t>
  </si>
  <si>
    <t>Rippel er Worst Case med de anførte værdier</t>
  </si>
  <si>
    <t>walter</t>
  </si>
  <si>
    <t>Reg. No. 1281</t>
  </si>
  <si>
    <t>D.U.T. is C =</t>
  </si>
  <si>
    <t>Giver en rippel spænding Vpp =</t>
  </si>
  <si>
    <t>Dobbelt ensretter =</t>
  </si>
  <si>
    <t>P.S.U. =</t>
  </si>
  <si>
    <t>A</t>
  </si>
  <si>
    <t>Regnearket er password beskyttet og det er kun de gule celler der kan indføres data i</t>
  </si>
  <si>
    <t xml:space="preserve"> sec</t>
  </si>
  <si>
    <t>Opladning og afladning af en kondensator C gennem en modstand R</t>
  </si>
  <si>
    <t xml:space="preserve"> k Ω</t>
  </si>
  <si>
    <t xml:space="preserve"> µF</t>
  </si>
  <si>
    <t>Start afladning af kondensator C på:</t>
  </si>
  <si>
    <t xml:space="preserve"> Produktet R×C [Ω×F=sekund] kaldes Tau, og angives med det græske bogstav Tau, t Tau = R×C, og angiver den tid i sekunder, det tager at oplade en kondensator 63 %. Efter 2 Tau er der opladt 63 % + 63 % af resten.</t>
  </si>
  <si>
    <t>Opladningen vil faktisk aldrig stoppe, men kondensatorens spænding vil nærme sig asymptotisk til forsyningsspændingen. Man siger, at efter 5 Tau er kondensatoren helt opladt. En graf, der viser oplade-forløbet af en kondensator.</t>
  </si>
  <si>
    <t>Grafen er altid ens, det eneste, der kan ændres ved andre opladeforløb, er, spændingen, der lades op imod, og tiden ud ad X-aksen. Tau er tiden, der medgår til opladning til 63 % af fuld opladning.</t>
  </si>
  <si>
    <t>R målt:</t>
  </si>
  <si>
    <t>C målt:</t>
  </si>
  <si>
    <r>
      <t>k</t>
    </r>
    <r>
      <rPr>
        <b/>
        <sz val="14"/>
        <color rgb="FF00B050"/>
        <rFont val="Calibri"/>
        <family val="2"/>
      </rPr>
      <t>Ω</t>
    </r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</si>
</sst>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"/>
    <numFmt numFmtId="167" formatCode="0.0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</font>
    <font>
      <b/>
      <sz val="12"/>
      <color rgb="FF00B05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sz val="14"/>
      <name val="Calibri"/>
      <family val="2"/>
      <scheme val="minor"/>
    </font>
    <font>
      <sz val="14"/>
      <color rgb="FF7030A0"/>
      <name val="Calibri"/>
      <family val="2"/>
      <scheme val="minor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2"/>
      <color rgb="FFFF0000"/>
      <name val="Arial"/>
      <family val="2"/>
    </font>
    <font>
      <sz val="14"/>
      <color rgb="FF202122"/>
      <name val="Calibri"/>
      <family val="2"/>
      <scheme val="minor"/>
    </font>
    <font>
      <sz val="12"/>
      <color theme="8" tint="-0.499984740745262"/>
      <name val="Arial"/>
      <family val="2"/>
    </font>
    <font>
      <sz val="12"/>
      <name val="Arial"/>
      <family val="2"/>
    </font>
    <font>
      <b/>
      <sz val="14"/>
      <color rgb="FF00B050"/>
      <name val="Calibri"/>
      <family val="2"/>
      <scheme val="minor"/>
    </font>
    <font>
      <b/>
      <sz val="14"/>
      <color rgb="FF00B05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14" fillId="0" borderId="0" xfId="0" applyFont="1"/>
    <xf numFmtId="0" fontId="18" fillId="0" borderId="0" xfId="0" applyFont="1"/>
    <xf numFmtId="0" fontId="9" fillId="0" borderId="0" xfId="0" applyFont="1"/>
    <xf numFmtId="0" fontId="10" fillId="0" borderId="0" xfId="0" applyFont="1"/>
    <xf numFmtId="0" fontId="13" fillId="0" borderId="0" xfId="0" applyFont="1"/>
    <xf numFmtId="0" fontId="19" fillId="0" borderId="0" xfId="0" applyFont="1"/>
    <xf numFmtId="0" fontId="20" fillId="2" borderId="2" xfId="0" applyNumberFormat="1" applyFont="1" applyFill="1" applyBorder="1" applyAlignment="1" applyProtection="1">
      <alignment horizontal="center" vertical="center"/>
      <protection locked="0"/>
    </xf>
    <xf numFmtId="0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8" xfId="0" applyNumberFormat="1" applyFont="1" applyFill="1" applyBorder="1" applyAlignment="1" applyProtection="1">
      <alignment horizontal="center" vertical="center"/>
      <protection locked="0"/>
    </xf>
    <xf numFmtId="0" fontId="20" fillId="3" borderId="5" xfId="0" applyFont="1" applyFill="1" applyBorder="1" applyProtection="1"/>
    <xf numFmtId="0" fontId="20" fillId="3" borderId="7" xfId="0" applyFont="1" applyFill="1" applyBorder="1" applyProtection="1"/>
    <xf numFmtId="0" fontId="20" fillId="0" borderId="0" xfId="0" applyFont="1" applyProtection="1"/>
    <xf numFmtId="0" fontId="20" fillId="3" borderId="8" xfId="0" applyFont="1" applyFill="1" applyBorder="1" applyProtection="1"/>
    <xf numFmtId="0" fontId="20" fillId="3" borderId="0" xfId="0" applyFont="1" applyFill="1" applyBorder="1" applyAlignment="1" applyProtection="1">
      <alignment vertical="center"/>
    </xf>
    <xf numFmtId="0" fontId="20" fillId="3" borderId="9" xfId="0" applyFont="1" applyFill="1" applyBorder="1" applyProtection="1"/>
    <xf numFmtId="0" fontId="20" fillId="3" borderId="18" xfId="0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/>
    </xf>
    <xf numFmtId="0" fontId="20" fillId="3" borderId="19" xfId="0" applyFont="1" applyFill="1" applyBorder="1" applyAlignment="1" applyProtection="1">
      <alignment horizontal="center" vertical="center"/>
    </xf>
    <xf numFmtId="0" fontId="20" fillId="4" borderId="18" xfId="0" applyNumberFormat="1" applyFont="1" applyFill="1" applyBorder="1" applyAlignment="1" applyProtection="1">
      <alignment horizontal="center" vertical="center"/>
    </xf>
    <xf numFmtId="0" fontId="20" fillId="4" borderId="2" xfId="0" applyNumberFormat="1" applyFont="1" applyFill="1" applyBorder="1" applyAlignment="1" applyProtection="1">
      <alignment horizontal="center" vertical="center"/>
    </xf>
    <xf numFmtId="2" fontId="20" fillId="4" borderId="2" xfId="0" applyNumberFormat="1" applyFont="1" applyFill="1" applyBorder="1" applyAlignment="1" applyProtection="1">
      <alignment horizontal="center" vertical="center"/>
    </xf>
    <xf numFmtId="0" fontId="20" fillId="4" borderId="21" xfId="0" applyFont="1" applyFill="1" applyBorder="1" applyAlignment="1" applyProtection="1">
      <alignment horizontal="center" vertical="center"/>
    </xf>
    <xf numFmtId="0" fontId="20" fillId="3" borderId="22" xfId="0" applyFont="1" applyFill="1" applyBorder="1" applyAlignment="1" applyProtection="1">
      <alignment horizontal="center" vertical="center"/>
    </xf>
    <xf numFmtId="2" fontId="20" fillId="4" borderId="21" xfId="0" applyNumberFormat="1" applyFont="1" applyFill="1" applyBorder="1" applyAlignment="1" applyProtection="1">
      <alignment horizontal="center" vertical="center"/>
    </xf>
    <xf numFmtId="0" fontId="20" fillId="3" borderId="0" xfId="0" applyFont="1" applyFill="1" applyBorder="1" applyProtection="1"/>
    <xf numFmtId="0" fontId="20" fillId="3" borderId="8" xfId="0" applyFont="1" applyFill="1" applyBorder="1" applyAlignment="1" applyProtection="1">
      <alignment horizontal="center"/>
    </xf>
    <xf numFmtId="0" fontId="20" fillId="4" borderId="2" xfId="0" applyFont="1" applyFill="1" applyBorder="1" applyAlignment="1" applyProtection="1">
      <alignment horizontal="center"/>
    </xf>
    <xf numFmtId="0" fontId="20" fillId="3" borderId="9" xfId="0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0" fillId="4" borderId="19" xfId="0" applyNumberFormat="1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20" fillId="3" borderId="0" xfId="0" applyFont="1" applyFill="1" applyBorder="1" applyAlignment="1" applyProtection="1">
      <alignment horizontal="center"/>
    </xf>
    <xf numFmtId="1" fontId="24" fillId="4" borderId="0" xfId="0" applyNumberFormat="1" applyFont="1" applyFill="1" applyBorder="1" applyAlignment="1" applyProtection="1">
      <alignment horizontal="center"/>
    </xf>
    <xf numFmtId="0" fontId="24" fillId="4" borderId="0" xfId="0" applyFont="1" applyFill="1" applyBorder="1" applyAlignment="1" applyProtection="1">
      <alignment horizontal="center"/>
    </xf>
    <xf numFmtId="0" fontId="20" fillId="4" borderId="0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right"/>
    </xf>
    <xf numFmtId="0" fontId="20" fillId="3" borderId="0" xfId="0" applyFont="1" applyFill="1" applyBorder="1" applyAlignment="1" applyProtection="1">
      <alignment horizontal="left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20" fillId="0" borderId="18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/>
    </xf>
    <xf numFmtId="0" fontId="3" fillId="3" borderId="0" xfId="2" applyFill="1" applyBorder="1" applyAlignment="1" applyProtection="1">
      <alignment horizontal="left"/>
    </xf>
    <xf numFmtId="0" fontId="3" fillId="3" borderId="0" xfId="2" applyFill="1" applyBorder="1" applyAlignment="1" applyProtection="1"/>
    <xf numFmtId="0" fontId="14" fillId="3" borderId="10" xfId="0" applyFont="1" applyFill="1" applyBorder="1"/>
    <xf numFmtId="0" fontId="14" fillId="3" borderId="1" xfId="0" applyFont="1" applyFill="1" applyBorder="1"/>
    <xf numFmtId="0" fontId="2" fillId="3" borderId="1" xfId="0" applyFont="1" applyFill="1" applyBorder="1" applyAlignment="1" applyProtection="1">
      <alignment horizontal="center"/>
    </xf>
    <xf numFmtId="0" fontId="2" fillId="3" borderId="10" xfId="0" applyFont="1" applyFill="1" applyBorder="1" applyProtection="1"/>
    <xf numFmtId="0" fontId="2" fillId="3" borderId="1" xfId="0" applyFont="1" applyFill="1" applyBorder="1" applyProtection="1"/>
    <xf numFmtId="0" fontId="2" fillId="0" borderId="0" xfId="0" applyFont="1" applyProtection="1"/>
    <xf numFmtId="0" fontId="14" fillId="3" borderId="5" xfId="0" applyFont="1" applyFill="1" applyBorder="1"/>
    <xf numFmtId="0" fontId="14" fillId="3" borderId="6" xfId="0" applyFont="1" applyFill="1" applyBorder="1" applyAlignment="1"/>
    <xf numFmtId="0" fontId="14" fillId="3" borderId="6" xfId="0" applyFont="1" applyFill="1" applyBorder="1" applyAlignment="1">
      <alignment horizontal="center"/>
    </xf>
    <xf numFmtId="0" fontId="14" fillId="3" borderId="25" xfId="0" applyFont="1" applyFill="1" applyBorder="1" applyAlignment="1">
      <alignment horizontal="center"/>
    </xf>
    <xf numFmtId="0" fontId="14" fillId="3" borderId="6" xfId="0" applyFont="1" applyFill="1" applyBorder="1"/>
    <xf numFmtId="0" fontId="14" fillId="3" borderId="7" xfId="0" applyFont="1" applyFill="1" applyBorder="1"/>
    <xf numFmtId="0" fontId="14" fillId="3" borderId="8" xfId="0" applyFont="1" applyFill="1" applyBorder="1"/>
    <xf numFmtId="0" fontId="14" fillId="3" borderId="0" xfId="0" applyFont="1" applyFill="1" applyBorder="1"/>
    <xf numFmtId="0" fontId="14" fillId="3" borderId="0" xfId="0" applyFont="1" applyFill="1" applyBorder="1" applyAlignment="1">
      <alignment horizontal="center"/>
    </xf>
    <xf numFmtId="0" fontId="14" fillId="3" borderId="9" xfId="0" applyFont="1" applyFill="1" applyBorder="1"/>
    <xf numFmtId="0" fontId="14" fillId="3" borderId="2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left"/>
    </xf>
    <xf numFmtId="0" fontId="14" fillId="3" borderId="0" xfId="0" applyFont="1" applyFill="1" applyBorder="1" applyAlignment="1"/>
    <xf numFmtId="0" fontId="16" fillId="3" borderId="0" xfId="0" applyFont="1" applyFill="1" applyBorder="1" applyAlignment="1">
      <alignment horizontal="center"/>
    </xf>
    <xf numFmtId="10" fontId="14" fillId="3" borderId="0" xfId="1" applyNumberFormat="1" applyFont="1" applyFill="1" applyBorder="1" applyAlignment="1">
      <alignment horizontal="center"/>
    </xf>
    <xf numFmtId="1" fontId="14" fillId="3" borderId="0" xfId="0" applyNumberFormat="1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1" fontId="14" fillId="3" borderId="15" xfId="0" applyNumberFormat="1" applyFont="1" applyFill="1" applyBorder="1" applyAlignment="1">
      <alignment horizontal="center"/>
    </xf>
    <xf numFmtId="0" fontId="18" fillId="3" borderId="8" xfId="0" applyFont="1" applyFill="1" applyBorder="1"/>
    <xf numFmtId="0" fontId="18" fillId="3" borderId="9" xfId="0" applyFont="1" applyFill="1" applyBorder="1"/>
    <xf numFmtId="0" fontId="9" fillId="3" borderId="8" xfId="0" applyFont="1" applyFill="1" applyBorder="1"/>
    <xf numFmtId="0" fontId="9" fillId="3" borderId="9" xfId="0" applyFont="1" applyFill="1" applyBorder="1"/>
    <xf numFmtId="0" fontId="10" fillId="3" borderId="8" xfId="0" applyFont="1" applyFill="1" applyBorder="1"/>
    <xf numFmtId="0" fontId="10" fillId="3" borderId="9" xfId="0" applyFont="1" applyFill="1" applyBorder="1"/>
    <xf numFmtId="166" fontId="14" fillId="3" borderId="0" xfId="0" applyNumberFormat="1" applyFont="1" applyFill="1" applyBorder="1"/>
    <xf numFmtId="0" fontId="19" fillId="3" borderId="8" xfId="0" applyFont="1" applyFill="1" applyBorder="1"/>
    <xf numFmtId="0" fontId="19" fillId="3" borderId="9" xfId="0" applyFont="1" applyFill="1" applyBorder="1"/>
    <xf numFmtId="0" fontId="13" fillId="3" borderId="8" xfId="0" applyFont="1" applyFill="1" applyBorder="1"/>
    <xf numFmtId="0" fontId="13" fillId="3" borderId="9" xfId="0" applyFont="1" applyFill="1" applyBorder="1"/>
    <xf numFmtId="0" fontId="16" fillId="3" borderId="0" xfId="0" applyFont="1" applyFill="1" applyBorder="1"/>
    <xf numFmtId="0" fontId="17" fillId="3" borderId="0" xfId="2" applyFont="1" applyFill="1" applyBorder="1" applyAlignment="1" applyProtection="1"/>
    <xf numFmtId="0" fontId="18" fillId="3" borderId="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left"/>
    </xf>
    <xf numFmtId="2" fontId="19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2" fontId="13" fillId="3" borderId="2" xfId="0" applyNumberFormat="1" applyFont="1" applyFill="1" applyBorder="1" applyAlignment="1">
      <alignment horizontal="center"/>
    </xf>
    <xf numFmtId="0" fontId="2" fillId="4" borderId="0" xfId="0" applyFont="1" applyFill="1" applyBorder="1" applyAlignment="1" applyProtection="1">
      <alignment horizontal="center"/>
    </xf>
    <xf numFmtId="2" fontId="9" fillId="2" borderId="2" xfId="0" applyNumberFormat="1" applyFont="1" applyFill="1" applyBorder="1" applyAlignment="1" applyProtection="1">
      <alignment horizontal="center"/>
      <protection locked="0"/>
    </xf>
    <xf numFmtId="2" fontId="10" fillId="2" borderId="2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Protection="1"/>
    <xf numFmtId="0" fontId="11" fillId="3" borderId="6" xfId="0" applyFont="1" applyFill="1" applyBorder="1" applyProtection="1"/>
    <xf numFmtId="0" fontId="2" fillId="3" borderId="6" xfId="0" applyFont="1" applyFill="1" applyBorder="1" applyProtection="1"/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Protection="1"/>
    <xf numFmtId="0" fontId="2" fillId="3" borderId="8" xfId="0" applyFont="1" applyFill="1" applyBorder="1" applyProtection="1"/>
    <xf numFmtId="0" fontId="2" fillId="3" borderId="0" xfId="0" applyFont="1" applyFill="1" applyBorder="1" applyProtection="1"/>
    <xf numFmtId="0" fontId="2" fillId="3" borderId="0" xfId="0" applyFont="1" applyFill="1" applyBorder="1" applyAlignment="1" applyProtection="1">
      <alignment horizontal="center"/>
    </xf>
    <xf numFmtId="0" fontId="2" fillId="3" borderId="9" xfId="0" applyFont="1" applyFill="1" applyBorder="1" applyProtection="1"/>
    <xf numFmtId="0" fontId="2" fillId="3" borderId="0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/>
    <xf numFmtId="0" fontId="4" fillId="3" borderId="0" xfId="0" applyFont="1" applyFill="1" applyBorder="1" applyAlignment="1" applyProtection="1">
      <alignment horizontal="center"/>
    </xf>
    <xf numFmtId="0" fontId="12" fillId="3" borderId="0" xfId="0" applyFont="1" applyFill="1" applyBorder="1" applyProtection="1"/>
    <xf numFmtId="0" fontId="4" fillId="3" borderId="0" xfId="0" applyFont="1" applyFill="1" applyBorder="1" applyProtection="1"/>
    <xf numFmtId="0" fontId="2" fillId="3" borderId="2" xfId="0" applyFont="1" applyFill="1" applyBorder="1" applyAlignment="1" applyProtection="1">
      <alignment horizontal="center"/>
    </xf>
    <xf numFmtId="1" fontId="2" fillId="3" borderId="2" xfId="0" applyNumberFormat="1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2" fontId="5" fillId="3" borderId="0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Protection="1"/>
    <xf numFmtId="164" fontId="2" fillId="3" borderId="2" xfId="0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6" fillId="3" borderId="5" xfId="0" applyFont="1" applyFill="1" applyBorder="1" applyAlignment="1" applyProtection="1">
      <alignment horizontal="center"/>
    </xf>
    <xf numFmtId="0" fontId="6" fillId="3" borderId="6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1" fontId="8" fillId="3" borderId="8" xfId="0" applyNumberFormat="1" applyFont="1" applyFill="1" applyBorder="1" applyAlignment="1" applyProtection="1">
      <alignment horizontal="center"/>
    </xf>
    <xf numFmtId="2" fontId="8" fillId="3" borderId="0" xfId="0" applyNumberFormat="1" applyFont="1" applyFill="1" applyBorder="1" applyAlignment="1" applyProtection="1">
      <alignment horizontal="center"/>
    </xf>
    <xf numFmtId="2" fontId="8" fillId="3" borderId="9" xfId="0" applyNumberFormat="1" applyFont="1" applyFill="1" applyBorder="1" applyAlignment="1" applyProtection="1">
      <alignment horizontal="center"/>
    </xf>
    <xf numFmtId="2" fontId="8" fillId="0" borderId="0" xfId="0" applyNumberFormat="1" applyFont="1" applyBorder="1" applyAlignment="1" applyProtection="1">
      <alignment horizontal="center"/>
    </xf>
    <xf numFmtId="2" fontId="8" fillId="0" borderId="8" xfId="0" applyNumberFormat="1" applyFont="1" applyBorder="1" applyAlignment="1" applyProtection="1">
      <alignment horizontal="center"/>
    </xf>
    <xf numFmtId="2" fontId="8" fillId="0" borderId="9" xfId="0" applyNumberFormat="1" applyFont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center"/>
    </xf>
    <xf numFmtId="1" fontId="7" fillId="3" borderId="10" xfId="0" applyNumberFormat="1" applyFont="1" applyFill="1" applyBorder="1" applyAlignment="1" applyProtection="1">
      <alignment horizontal="center"/>
    </xf>
    <xf numFmtId="2" fontId="7" fillId="3" borderId="1" xfId="0" applyNumberFormat="1" applyFont="1" applyFill="1" applyBorder="1" applyAlignment="1" applyProtection="1">
      <alignment horizontal="center"/>
    </xf>
    <xf numFmtId="165" fontId="7" fillId="3" borderId="1" xfId="0" applyNumberFormat="1" applyFont="1" applyFill="1" applyBorder="1" applyAlignment="1" applyProtection="1">
      <alignment horizontal="center"/>
    </xf>
    <xf numFmtId="2" fontId="7" fillId="3" borderId="11" xfId="0" applyNumberFormat="1" applyFont="1" applyFill="1" applyBorder="1" applyAlignment="1" applyProtection="1">
      <alignment horizontal="center"/>
    </xf>
    <xf numFmtId="2" fontId="7" fillId="0" borderId="1" xfId="0" applyNumberFormat="1" applyFont="1" applyBorder="1" applyAlignment="1" applyProtection="1">
      <alignment horizontal="center"/>
    </xf>
    <xf numFmtId="2" fontId="7" fillId="0" borderId="10" xfId="0" applyNumberFormat="1" applyFont="1" applyBorder="1" applyAlignment="1" applyProtection="1">
      <alignment horizontal="center"/>
    </xf>
    <xf numFmtId="2" fontId="7" fillId="0" borderId="11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4" fillId="3" borderId="0" xfId="0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0" fillId="3" borderId="6" xfId="0" applyFont="1" applyFill="1" applyBorder="1" applyAlignment="1" applyProtection="1">
      <alignment horizontal="center"/>
    </xf>
    <xf numFmtId="0" fontId="21" fillId="3" borderId="6" xfId="0" applyFont="1" applyFill="1" applyBorder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center" vertical="center"/>
    </xf>
    <xf numFmtId="0" fontId="20" fillId="3" borderId="16" xfId="0" applyFont="1" applyFill="1" applyBorder="1" applyAlignment="1" applyProtection="1">
      <alignment horizontal="center" vertical="center"/>
    </xf>
    <xf numFmtId="0" fontId="20" fillId="3" borderId="17" xfId="0" applyFont="1" applyFill="1" applyBorder="1" applyAlignment="1" applyProtection="1">
      <alignment horizontal="center" vertical="center"/>
    </xf>
    <xf numFmtId="0" fontId="20" fillId="3" borderId="20" xfId="0" applyFont="1" applyFill="1" applyBorder="1" applyAlignment="1" applyProtection="1">
      <alignment horizontal="center" vertical="center"/>
    </xf>
    <xf numFmtId="0" fontId="20" fillId="3" borderId="21" xfId="0" applyFont="1" applyFill="1" applyBorder="1" applyAlignment="1" applyProtection="1">
      <alignment horizontal="center" vertical="center"/>
    </xf>
    <xf numFmtId="0" fontId="20" fillId="3" borderId="13" xfId="0" applyFont="1" applyFill="1" applyBorder="1" applyAlignment="1" applyProtection="1">
      <alignment horizontal="center" vertical="center"/>
    </xf>
    <xf numFmtId="0" fontId="20" fillId="3" borderId="23" xfId="0" applyFont="1" applyFill="1" applyBorder="1" applyAlignment="1" applyProtection="1">
      <alignment horizontal="center" vertical="center"/>
    </xf>
    <xf numFmtId="0" fontId="20" fillId="3" borderId="24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center" vertical="center"/>
    </xf>
    <xf numFmtId="0" fontId="20" fillId="0" borderId="24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center"/>
    </xf>
    <xf numFmtId="0" fontId="22" fillId="3" borderId="0" xfId="0" applyFont="1" applyFill="1" applyBorder="1" applyAlignment="1" applyProtection="1">
      <alignment horizontal="center"/>
    </xf>
    <xf numFmtId="167" fontId="14" fillId="3" borderId="2" xfId="0" applyNumberFormat="1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1" fontId="20" fillId="3" borderId="0" xfId="0" applyNumberFormat="1" applyFont="1" applyFill="1" applyBorder="1" applyAlignment="1" applyProtection="1">
      <alignment horizontal="right"/>
    </xf>
  </cellXfs>
  <cellStyles count="3">
    <cellStyle name="Hyperlink" xfId="2" builtinId="8"/>
    <cellStyle name="Normal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Afladning!$P$1</c:f>
          <c:strCache>
            <c:ptCount val="1"/>
            <c:pt idx="0">
              <c:v>Opladning og afladning af en kondensator på 10470 µF gennem en modstand på 26,48 k Ω</c:v>
            </c:pt>
          </c:strCache>
        </c:strRef>
      </c:tx>
      <c:layout>
        <c:manualLayout>
          <c:xMode val="edge"/>
          <c:yMode val="edge"/>
          <c:x val="0.11199202647835588"/>
          <c:y val="2.7720057573448482E-2"/>
        </c:manualLayout>
      </c:layout>
      <c:txPr>
        <a:bodyPr/>
        <a:lstStyle/>
        <a:p>
          <a:pPr>
            <a:defRPr sz="2000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4266664604056227E-2"/>
          <c:y val="0.10212529816781908"/>
          <c:w val="0.71743506644184263"/>
          <c:h val="0.78259540857451715"/>
        </c:manualLayout>
      </c:layout>
      <c:lineChart>
        <c:grouping val="standard"/>
        <c:ser>
          <c:idx val="1"/>
          <c:order val="0"/>
          <c:tx>
            <c:strRef>
              <c:f>Afladning!$B$9</c:f>
              <c:strCache>
                <c:ptCount val="1"/>
                <c:pt idx="0">
                  <c:v>Volt opladning målt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square"/>
            <c:size val="5"/>
          </c:marker>
          <c:dLbls>
            <c:txPr>
              <a:bodyPr/>
              <a:lstStyle/>
              <a:p>
                <a:pPr>
                  <a:defRPr sz="1200">
                    <a:solidFill>
                      <a:srgbClr val="0070C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Afladning!$C$8:$AC$8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</c:numCache>
            </c:numRef>
          </c:cat>
          <c:val>
            <c:numRef>
              <c:f>Afladning!$C$9:$AC$9</c:f>
              <c:numCache>
                <c:formatCode>0.00</c:formatCode>
                <c:ptCount val="27"/>
                <c:pt idx="0">
                  <c:v>0</c:v>
                </c:pt>
                <c:pt idx="1">
                  <c:v>4.01</c:v>
                </c:pt>
                <c:pt idx="2">
                  <c:v>6.83</c:v>
                </c:pt>
                <c:pt idx="3">
                  <c:v>9</c:v>
                </c:pt>
                <c:pt idx="4">
                  <c:v>10.75</c:v>
                </c:pt>
                <c:pt idx="5">
                  <c:v>12.15</c:v>
                </c:pt>
                <c:pt idx="6">
                  <c:v>13.26</c:v>
                </c:pt>
                <c:pt idx="7">
                  <c:v>14.16</c:v>
                </c:pt>
                <c:pt idx="8">
                  <c:v>14.91</c:v>
                </c:pt>
                <c:pt idx="9">
                  <c:v>15.5</c:v>
                </c:pt>
                <c:pt idx="10">
                  <c:v>15.98</c:v>
                </c:pt>
                <c:pt idx="11">
                  <c:v>16.36</c:v>
                </c:pt>
                <c:pt idx="12">
                  <c:v>16.7</c:v>
                </c:pt>
                <c:pt idx="13">
                  <c:v>16.95</c:v>
                </c:pt>
                <c:pt idx="14">
                  <c:v>17.16</c:v>
                </c:pt>
                <c:pt idx="15">
                  <c:v>17.350000000000001</c:v>
                </c:pt>
                <c:pt idx="16">
                  <c:v>17.489999999999998</c:v>
                </c:pt>
                <c:pt idx="17">
                  <c:v>17.61</c:v>
                </c:pt>
                <c:pt idx="18">
                  <c:v>17.71</c:v>
                </c:pt>
                <c:pt idx="19">
                  <c:v>17.79</c:v>
                </c:pt>
                <c:pt idx="20">
                  <c:v>17.86</c:v>
                </c:pt>
                <c:pt idx="21">
                  <c:v>17.920000000000002</c:v>
                </c:pt>
                <c:pt idx="22">
                  <c:v>17.96</c:v>
                </c:pt>
                <c:pt idx="23">
                  <c:v>18</c:v>
                </c:pt>
                <c:pt idx="24">
                  <c:v>18.04</c:v>
                </c:pt>
                <c:pt idx="25">
                  <c:v>18.07</c:v>
                </c:pt>
                <c:pt idx="26">
                  <c:v>18.09</c:v>
                </c:pt>
              </c:numCache>
            </c:numRef>
          </c:val>
        </c:ser>
        <c:marker val="1"/>
        <c:axId val="145797504"/>
        <c:axId val="145799424"/>
      </c:lineChart>
      <c:lineChart>
        <c:grouping val="standard"/>
        <c:ser>
          <c:idx val="3"/>
          <c:order val="1"/>
          <c:tx>
            <c:strRef>
              <c:f>Afladning!$B$13</c:f>
              <c:strCache>
                <c:ptCount val="1"/>
                <c:pt idx="0">
                  <c:v>Volt opladning teori</c:v>
                </c:pt>
              </c:strCache>
            </c:strRef>
          </c:tx>
          <c:marker>
            <c:symbol val="diamond"/>
            <c:size val="7"/>
          </c:marker>
          <c:dLbls>
            <c:txPr>
              <a:bodyPr/>
              <a:lstStyle/>
              <a:p>
                <a:pPr>
                  <a:defRPr sz="1200">
                    <a:solidFill>
                      <a:srgbClr val="7030A0"/>
                    </a:solidFill>
                  </a:defRPr>
                </a:pPr>
                <a:endParaRPr lang="da-DK"/>
              </a:p>
            </c:txPr>
            <c:dLblPos val="b"/>
            <c:showVal val="1"/>
          </c:dLbls>
          <c:val>
            <c:numRef>
              <c:f>Afladning!$C$13:$AC$13</c:f>
              <c:numCache>
                <c:formatCode>0.00</c:formatCode>
                <c:ptCount val="27"/>
                <c:pt idx="0">
                  <c:v>0</c:v>
                </c:pt>
                <c:pt idx="1">
                  <c:v>3.5542463922354224</c:v>
                </c:pt>
                <c:pt idx="2">
                  <c:v>6.4162918301301026</c:v>
                </c:pt>
                <c:pt idx="3">
                  <c:v>8.7209446832548672</c:v>
                </c:pt>
                <c:pt idx="4">
                  <c:v>10.576758956183808</c:v>
                </c:pt>
                <c:pt idx="5">
                  <c:v>12.071147410799504</c:v>
                </c:pt>
                <c:pt idx="6">
                  <c:v>13.274498891529387</c:v>
                </c:pt>
                <c:pt idx="7">
                  <c:v>14.243493788205827</c:v>
                </c:pt>
                <c:pt idx="8">
                  <c:v>15.023773801835318</c:v>
                </c:pt>
                <c:pt idx="9">
                  <c:v>15.652091764868866</c:v>
                </c:pt>
                <c:pt idx="10">
                  <c:v>16.158042777037277</c:v>
                </c:pt>
                <c:pt idx="11">
                  <c:v>16.565458196896245</c:v>
                </c:pt>
                <c:pt idx="12">
                  <c:v>16.893528149019602</c:v>
                </c:pt>
                <c:pt idx="13">
                  <c:v>17.157705419294448</c:v>
                </c:pt>
                <c:pt idx="14">
                  <c:v>17.370433313690668</c:v>
                </c:pt>
                <c:pt idx="15">
                  <c:v>17.541731764186309</c:v>
                </c:pt>
                <c:pt idx="16">
                  <c:v>17.679669288672649</c:v>
                </c:pt>
                <c:pt idx="17">
                  <c:v>17.790743035144775</c:v>
                </c:pt>
                <c:pt idx="18">
                  <c:v>17.880184811059607</c:v>
                </c:pt>
                <c:pt idx="19">
                  <c:v>17.952207512488936</c:v>
                </c:pt>
                <c:pt idx="20">
                  <c:v>18.010203560399678</c:v>
                </c:pt>
                <c:pt idx="21">
                  <c:v>18.056904690828187</c:v>
                </c:pt>
                <c:pt idx="22">
                  <c:v>18.094510625402517</c:v>
                </c:pt>
                <c:pt idx="23">
                  <c:v>18.124792682865206</c:v>
                </c:pt>
                <c:pt idx="24">
                  <c:v>18.149177211917689</c:v>
                </c:pt>
                <c:pt idx="25">
                  <c:v>18.168812775249013</c:v>
                </c:pt>
                <c:pt idx="26">
                  <c:v>18.184624249258153</c:v>
                </c:pt>
              </c:numCache>
            </c:numRef>
          </c:val>
        </c:ser>
        <c:ser>
          <c:idx val="2"/>
          <c:order val="2"/>
          <c:tx>
            <c:strRef>
              <c:f>Afladning!$B$10</c:f>
              <c:strCache>
                <c:ptCount val="1"/>
                <c:pt idx="0">
                  <c:v>Volt afladning målt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</c:spPr>
          </c:marker>
          <c:dLbls>
            <c:txPr>
              <a:bodyPr/>
              <a:lstStyle/>
              <a:p>
                <a:pPr>
                  <a:defRPr sz="1200">
                    <a:solidFill>
                      <a:srgbClr val="FF000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Afladning!$C$8:$AC$8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</c:numCache>
            </c:numRef>
          </c:cat>
          <c:val>
            <c:numRef>
              <c:f>Afladning!$C$10:$AC$10</c:f>
              <c:numCache>
                <c:formatCode>0.00</c:formatCode>
                <c:ptCount val="27"/>
                <c:pt idx="0">
                  <c:v>18.25</c:v>
                </c:pt>
                <c:pt idx="1">
                  <c:v>14.71</c:v>
                </c:pt>
                <c:pt idx="2">
                  <c:v>11.9</c:v>
                </c:pt>
                <c:pt idx="3">
                  <c:v>9.7200000000000006</c:v>
                </c:pt>
                <c:pt idx="4">
                  <c:v>7.87</c:v>
                </c:pt>
                <c:pt idx="5">
                  <c:v>6.42</c:v>
                </c:pt>
                <c:pt idx="6">
                  <c:v>5.23</c:v>
                </c:pt>
                <c:pt idx="7">
                  <c:v>4.26</c:v>
                </c:pt>
                <c:pt idx="8">
                  <c:v>3.47</c:v>
                </c:pt>
                <c:pt idx="9">
                  <c:v>2.83</c:v>
                </c:pt>
                <c:pt idx="10">
                  <c:v>2.3199999999999998</c:v>
                </c:pt>
                <c:pt idx="11">
                  <c:v>1.9</c:v>
                </c:pt>
                <c:pt idx="12">
                  <c:v>1.57</c:v>
                </c:pt>
                <c:pt idx="13">
                  <c:v>1.22</c:v>
                </c:pt>
                <c:pt idx="14">
                  <c:v>1.06</c:v>
                </c:pt>
                <c:pt idx="15">
                  <c:v>0.88</c:v>
                </c:pt>
                <c:pt idx="16">
                  <c:v>0.73</c:v>
                </c:pt>
                <c:pt idx="17">
                  <c:v>0.61</c:v>
                </c:pt>
                <c:pt idx="18">
                  <c:v>0.51</c:v>
                </c:pt>
                <c:pt idx="19">
                  <c:v>0.43</c:v>
                </c:pt>
                <c:pt idx="20">
                  <c:v>0.36</c:v>
                </c:pt>
                <c:pt idx="21">
                  <c:v>0.31</c:v>
                </c:pt>
                <c:pt idx="22">
                  <c:v>0.26</c:v>
                </c:pt>
                <c:pt idx="23">
                  <c:v>0.22</c:v>
                </c:pt>
                <c:pt idx="24">
                  <c:v>0.19</c:v>
                </c:pt>
                <c:pt idx="25">
                  <c:v>0.17</c:v>
                </c:pt>
                <c:pt idx="26">
                  <c:v>0.15</c:v>
                </c:pt>
              </c:numCache>
            </c:numRef>
          </c:val>
        </c:ser>
        <c:ser>
          <c:idx val="0"/>
          <c:order val="3"/>
          <c:tx>
            <c:strRef>
              <c:f>Afladning!$B$14</c:f>
              <c:strCache>
                <c:ptCount val="1"/>
                <c:pt idx="0">
                  <c:v>Volt afladning teori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x"/>
            <c:size val="7"/>
          </c:marker>
          <c:dPt>
            <c:idx val="4"/>
            <c:marker>
              <c:spPr>
                <a:solidFill>
                  <a:srgbClr val="FF0000"/>
                </a:solidFill>
              </c:spPr>
            </c:marker>
          </c:dPt>
          <c:dLbls>
            <c:txPr>
              <a:bodyPr/>
              <a:lstStyle/>
              <a:p>
                <a:pPr>
                  <a:defRPr sz="1200">
                    <a:solidFill>
                      <a:srgbClr val="00B050"/>
                    </a:solidFill>
                  </a:defRPr>
                </a:pPr>
                <a:endParaRPr lang="da-DK"/>
              </a:p>
            </c:txPr>
            <c:dLblPos val="b"/>
            <c:showVal val="1"/>
          </c:dLbls>
          <c:val>
            <c:numRef>
              <c:f>Afladning!$C$14:$AC$14</c:f>
              <c:numCache>
                <c:formatCode>0.00</c:formatCode>
                <c:ptCount val="27"/>
                <c:pt idx="0">
                  <c:v>18.25</c:v>
                </c:pt>
                <c:pt idx="1">
                  <c:v>14.695753607764578</c:v>
                </c:pt>
                <c:pt idx="2">
                  <c:v>11.833708169869897</c:v>
                </c:pt>
                <c:pt idx="3">
                  <c:v>9.5290553167451328</c:v>
                </c:pt>
                <c:pt idx="4">
                  <c:v>7.6732410438161924</c:v>
                </c:pt>
                <c:pt idx="5">
                  <c:v>6.1788525892004964</c:v>
                </c:pt>
                <c:pt idx="6">
                  <c:v>4.9755011084706133</c:v>
                </c:pt>
                <c:pt idx="7">
                  <c:v>4.0065062117941741</c:v>
                </c:pt>
                <c:pt idx="8">
                  <c:v>3.2262261981646807</c:v>
                </c:pt>
                <c:pt idx="9">
                  <c:v>2.5979082351311349</c:v>
                </c:pt>
                <c:pt idx="10">
                  <c:v>2.0919572229627215</c:v>
                </c:pt>
                <c:pt idx="11">
                  <c:v>1.6845418031037578</c:v>
                </c:pt>
                <c:pt idx="12">
                  <c:v>1.3564718509803999</c:v>
                </c:pt>
                <c:pt idx="13">
                  <c:v>1.0922945807055511</c:v>
                </c:pt>
                <c:pt idx="14">
                  <c:v>0.87956668630933155</c:v>
                </c:pt>
                <c:pt idx="15">
                  <c:v>0.7082682358136928</c:v>
                </c:pt>
                <c:pt idx="16">
                  <c:v>0.57033071132734958</c:v>
                </c:pt>
                <c:pt idx="17">
                  <c:v>0.45925696485522394</c:v>
                </c:pt>
                <c:pt idx="18">
                  <c:v>0.36981518894039267</c:v>
                </c:pt>
                <c:pt idx="19">
                  <c:v>0.29779248751106391</c:v>
                </c:pt>
                <c:pt idx="20">
                  <c:v>0.23979643960032332</c:v>
                </c:pt>
                <c:pt idx="21">
                  <c:v>0.19309530917181128</c:v>
                </c:pt>
                <c:pt idx="22">
                  <c:v>0.15548937459748274</c:v>
                </c:pt>
                <c:pt idx="23">
                  <c:v>0.12520731713479544</c:v>
                </c:pt>
                <c:pt idx="24">
                  <c:v>0.1008227880823119</c:v>
                </c:pt>
                <c:pt idx="25">
                  <c:v>8.1187224750987413E-2</c:v>
                </c:pt>
                <c:pt idx="26">
                  <c:v>6.5375750741847441E-2</c:v>
                </c:pt>
              </c:numCache>
            </c:numRef>
          </c:val>
        </c:ser>
        <c:marker val="1"/>
        <c:axId val="145561472"/>
        <c:axId val="145559936"/>
      </c:lineChart>
      <c:catAx>
        <c:axId val="145797504"/>
        <c:scaling>
          <c:orientation val="minMax"/>
        </c:scaling>
        <c:axPos val="b"/>
        <c:majorGridlines/>
        <c:minorGridlines/>
        <c:title>
          <c:tx>
            <c:strRef>
              <c:f>Afladning!$B$8</c:f>
              <c:strCache>
                <c:ptCount val="1"/>
                <c:pt idx="0">
                  <c:v>Tiden i minutter</c:v>
                </c:pt>
              </c:strCache>
            </c:strRef>
          </c:tx>
          <c:layout>
            <c:manualLayout>
              <c:xMode val="edge"/>
              <c:yMode val="edge"/>
              <c:x val="0.38372951207186073"/>
              <c:y val="0.95482783179950836"/>
            </c:manualLayout>
          </c:layout>
          <c:txPr>
            <a:bodyPr/>
            <a:lstStyle/>
            <a:p>
              <a:pPr>
                <a:defRPr sz="2000"/>
              </a:pPr>
              <a:endParaRPr lang="da-DK"/>
            </a:p>
          </c:tx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5799424"/>
        <c:crosses val="autoZero"/>
        <c:auto val="1"/>
        <c:lblAlgn val="ctr"/>
        <c:lblOffset val="100"/>
        <c:tickLblSkip val="1"/>
        <c:tickMarkSkip val="1"/>
      </c:catAx>
      <c:valAx>
        <c:axId val="145799424"/>
        <c:scaling>
          <c:orientation val="minMax"/>
        </c:scaling>
        <c:axPos val="l"/>
        <c:majorGridlines/>
        <c:minorGridlines/>
        <c:title>
          <c:tx>
            <c:strRef>
              <c:f>'Op Af'!$I$24</c:f>
              <c:strCache>
                <c:ptCount val="1"/>
                <c:pt idx="0">
                  <c:v>Volt opladning og afladning</c:v>
                </c:pt>
              </c:strCache>
            </c:strRef>
          </c:tx>
          <c:layout>
            <c:manualLayout>
              <c:xMode val="edge"/>
              <c:yMode val="edge"/>
              <c:x val="6.2375515677072372E-3"/>
              <c:y val="0.34076247565828471"/>
            </c:manualLayout>
          </c:layout>
          <c:txPr>
            <a:bodyPr/>
            <a:lstStyle/>
            <a:p>
              <a:pPr>
                <a:defRPr sz="20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.0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5797504"/>
        <c:crosses val="autoZero"/>
        <c:crossBetween val="midCat"/>
        <c:majorUnit val="5"/>
        <c:minorUnit val="2"/>
      </c:valAx>
      <c:valAx>
        <c:axId val="145559936"/>
        <c:scaling>
          <c:orientation val="minMax"/>
        </c:scaling>
        <c:axPos val="r"/>
        <c:numFmt formatCode="0.00" sourceLinked="1"/>
        <c:tickLblPos val="nextTo"/>
        <c:txPr>
          <a:bodyPr/>
          <a:lstStyle/>
          <a:p>
            <a:pPr>
              <a:defRPr sz="1600">
                <a:solidFill>
                  <a:srgbClr val="FF0000"/>
                </a:solidFill>
              </a:defRPr>
            </a:pPr>
            <a:endParaRPr lang="da-DK"/>
          </a:p>
        </c:txPr>
        <c:crossAx val="145561472"/>
        <c:crosses val="max"/>
        <c:crossBetween val="between"/>
      </c:valAx>
      <c:catAx>
        <c:axId val="145561472"/>
        <c:scaling>
          <c:orientation val="minMax"/>
        </c:scaling>
        <c:delete val="1"/>
        <c:axPos val="b"/>
        <c:numFmt formatCode="General" sourceLinked="1"/>
        <c:tickLblPos val="none"/>
        <c:crossAx val="145559936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endParaRPr lang="da-DK"/>
          </a:p>
        </c:txPr>
      </c:legendEntry>
      <c:legendEntry>
        <c:idx val="2"/>
        <c:txPr>
          <a:bodyPr/>
          <a:lstStyle/>
          <a:p>
            <a:pPr>
              <a:defRPr sz="1200">
                <a:solidFill>
                  <a:srgbClr val="FF0000"/>
                </a:solidFill>
              </a:defRPr>
            </a:pPr>
            <a:endParaRPr lang="da-DK"/>
          </a:p>
        </c:txPr>
      </c:legendEntry>
      <c:legendEntry>
        <c:idx val="3"/>
        <c:txPr>
          <a:bodyPr/>
          <a:lstStyle/>
          <a:p>
            <a:pPr>
              <a:defRPr sz="1200">
                <a:solidFill>
                  <a:srgbClr val="00B050"/>
                </a:solidFill>
              </a:defRPr>
            </a:pPr>
            <a:endParaRPr lang="da-DK"/>
          </a:p>
        </c:txPr>
      </c:legendEntry>
      <c:layout>
        <c:manualLayout>
          <c:xMode val="edge"/>
          <c:yMode val="edge"/>
          <c:x val="0.85156849381617461"/>
          <c:y val="0.38370487163173667"/>
          <c:w val="0.11055869428750785"/>
          <c:h val="0.15864942808074944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'Op Af'!$H$15:$N$15</c:f>
          <c:strCache>
            <c:ptCount val="1"/>
            <c:pt idx="0">
              <c:v>Opladning og afladning af en kondensator C gennem en modstand R</c:v>
            </c:pt>
          </c:strCache>
        </c:strRef>
      </c:tx>
      <c:layout>
        <c:manualLayout>
          <c:xMode val="edge"/>
          <c:yMode val="edge"/>
          <c:x val="0.14146602526993821"/>
          <c:y val="4.2813455657492484E-2"/>
        </c:manualLayout>
      </c:layout>
      <c:txPr>
        <a:bodyPr/>
        <a:lstStyle/>
        <a:p>
          <a:pPr>
            <a:defRPr sz="2400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4266664604056227E-2"/>
          <c:y val="0.12491733283513437"/>
          <c:w val="0.71743506644184263"/>
          <c:h val="0.75980333983524151"/>
        </c:manualLayout>
      </c:layout>
      <c:lineChart>
        <c:grouping val="standard"/>
        <c:ser>
          <c:idx val="0"/>
          <c:order val="0"/>
          <c:tx>
            <c:strRef>
              <c:f>'Op Af'!$C$31</c:f>
              <c:strCache>
                <c:ptCount val="1"/>
                <c:pt idx="0">
                  <c:v>Volt opladning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70C0"/>
              </a:solidFill>
            </c:spPr>
          </c:marker>
          <c:dLbls>
            <c:txPr>
              <a:bodyPr/>
              <a:lstStyle/>
              <a:p>
                <a:pPr>
                  <a:defRPr sz="1200">
                    <a:solidFill>
                      <a:schemeClr val="accent1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'Op Af'!$D$30:$N$30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'Op Af'!$D$31:$N$31</c:f>
              <c:numCache>
                <c:formatCode>0.00</c:formatCode>
                <c:ptCount val="11"/>
                <c:pt idx="0" formatCode="0">
                  <c:v>0</c:v>
                </c:pt>
                <c:pt idx="1">
                  <c:v>15.495571608443401</c:v>
                </c:pt>
                <c:pt idx="2">
                  <c:v>21.386633637990915</c:v>
                </c:pt>
                <c:pt idx="3">
                  <c:v>23.626280726393013</c:v>
                </c:pt>
                <c:pt idx="4">
                  <c:v>24.477743341356049</c:v>
                </c:pt>
                <c:pt idx="5">
                  <c:v>24.801449959436198</c:v>
                </c:pt>
                <c:pt idx="6">
                  <c:v>24.924515814292828</c:v>
                </c:pt>
                <c:pt idx="7">
                  <c:v>24.971302638490048</c:v>
                </c:pt>
                <c:pt idx="8">
                  <c:v>24.989089919300081</c:v>
                </c:pt>
                <c:pt idx="9">
                  <c:v>24.995852236769661</c:v>
                </c:pt>
                <c:pt idx="10">
                  <c:v>24.998423115255687</c:v>
                </c:pt>
              </c:numCache>
            </c:numRef>
          </c:val>
        </c:ser>
        <c:hiLowLines/>
        <c:marker val="1"/>
        <c:axId val="146753792"/>
        <c:axId val="146764160"/>
      </c:lineChart>
      <c:lineChart>
        <c:grouping val="standard"/>
        <c:ser>
          <c:idx val="1"/>
          <c:order val="1"/>
          <c:tx>
            <c:strRef>
              <c:f>'Op Af'!$C$32</c:f>
              <c:strCache>
                <c:ptCount val="1"/>
                <c:pt idx="0">
                  <c:v>Volt afladning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</c:spPr>
          </c:marker>
          <c:dLbls>
            <c:txPr>
              <a:bodyPr/>
              <a:lstStyle/>
              <a:p>
                <a:pPr>
                  <a:defRPr sz="1200">
                    <a:solidFill>
                      <a:srgbClr val="FF000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'Op Af'!$D$30:$N$30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'Op Af'!$D$32:$N$32</c:f>
              <c:numCache>
                <c:formatCode>0.00</c:formatCode>
                <c:ptCount val="11"/>
                <c:pt idx="0" formatCode="0">
                  <c:v>25</c:v>
                </c:pt>
                <c:pt idx="1">
                  <c:v>9.5044283915565995</c:v>
                </c:pt>
                <c:pt idx="2">
                  <c:v>3.6133663620090863</c:v>
                </c:pt>
                <c:pt idx="3">
                  <c:v>1.3737192736069894</c:v>
                </c:pt>
                <c:pt idx="4">
                  <c:v>0.5222566586439511</c:v>
                </c:pt>
                <c:pt idx="5">
                  <c:v>0.19855004056380199</c:v>
                </c:pt>
                <c:pt idx="6">
                  <c:v>7.548418570717258E-2</c:v>
                </c:pt>
                <c:pt idx="7">
                  <c:v>2.8697361509951277E-2</c:v>
                </c:pt>
                <c:pt idx="8">
                  <c:v>1.0910080699917781E-2</c:v>
                </c:pt>
                <c:pt idx="9" formatCode="0.000">
                  <c:v>4.1477632303388856E-3</c:v>
                </c:pt>
                <c:pt idx="10">
                  <c:v>1.5768847443154968E-3</c:v>
                </c:pt>
              </c:numCache>
            </c:numRef>
          </c:val>
        </c:ser>
        <c:marker val="1"/>
        <c:axId val="146776064"/>
        <c:axId val="146766080"/>
      </c:lineChart>
      <c:catAx>
        <c:axId val="146753792"/>
        <c:scaling>
          <c:orientation val="minMax"/>
        </c:scaling>
        <c:axPos val="b"/>
        <c:majorGridlines/>
        <c:minorGridlines/>
        <c:title>
          <c:tx>
            <c:strRef>
              <c:f>'Op Af'!$C$30</c:f>
              <c:strCache>
                <c:ptCount val="1"/>
                <c:pt idx="0">
                  <c:v>Tiden i sec</c:v>
                </c:pt>
              </c:strCache>
            </c:strRef>
          </c:tx>
          <c:layout/>
          <c:txPr>
            <a:bodyPr/>
            <a:lstStyle/>
            <a:p>
              <a:pPr>
                <a:defRPr sz="2000"/>
              </a:pPr>
              <a:endParaRPr lang="da-DK"/>
            </a:p>
          </c:tx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6764160"/>
        <c:crosses val="autoZero"/>
        <c:auto val="1"/>
        <c:lblAlgn val="ctr"/>
        <c:lblOffset val="100"/>
        <c:tickLblSkip val="1"/>
        <c:tickMarkSkip val="1"/>
      </c:catAx>
      <c:valAx>
        <c:axId val="146764160"/>
        <c:scaling>
          <c:orientation val="minMax"/>
        </c:scaling>
        <c:axPos val="l"/>
        <c:majorGridlines/>
        <c:minorGridlines/>
        <c:title>
          <c:tx>
            <c:strRef>
              <c:f>'Op Af'!$I$24</c:f>
              <c:strCache>
                <c:ptCount val="1"/>
                <c:pt idx="0">
                  <c:v>Volt opladning og afladning</c:v>
                </c:pt>
              </c:strCache>
            </c:strRef>
          </c:tx>
          <c:layout>
            <c:manualLayout>
              <c:xMode val="edge"/>
              <c:yMode val="edge"/>
              <c:x val="1.7838957508320572E-2"/>
              <c:y val="0.3338807419714761"/>
            </c:manualLayout>
          </c:layout>
          <c:txPr>
            <a:bodyPr/>
            <a:lstStyle/>
            <a:p>
              <a:pPr>
                <a:defRPr sz="20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6753792"/>
        <c:crosses val="autoZero"/>
        <c:crossBetween val="midCat"/>
        <c:majorUnit val="5"/>
        <c:minorUnit val="2"/>
      </c:valAx>
      <c:valAx>
        <c:axId val="146766080"/>
        <c:scaling>
          <c:orientation val="minMax"/>
        </c:scaling>
        <c:axPos val="r"/>
        <c:majorGridlines/>
        <c:numFmt formatCode="0" sourceLinked="1"/>
        <c:tickLblPos val="nextTo"/>
        <c:txPr>
          <a:bodyPr/>
          <a:lstStyle/>
          <a:p>
            <a:pPr>
              <a:defRPr sz="1400">
                <a:solidFill>
                  <a:srgbClr val="FF0000"/>
                </a:solidFill>
              </a:defRPr>
            </a:pPr>
            <a:endParaRPr lang="da-DK"/>
          </a:p>
        </c:txPr>
        <c:crossAx val="146776064"/>
        <c:crosses val="max"/>
        <c:crossBetween val="between"/>
      </c:valAx>
      <c:catAx>
        <c:axId val="146776064"/>
        <c:scaling>
          <c:orientation val="minMax"/>
        </c:scaling>
        <c:delete val="1"/>
        <c:axPos val="b"/>
        <c:numFmt formatCode="General" sourceLinked="1"/>
        <c:tickLblPos val="none"/>
        <c:crossAx val="146766080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endParaRPr lang="da-DK"/>
          </a:p>
        </c:txPr>
      </c:legendEntry>
      <c:legendEntry>
        <c:idx val="1"/>
        <c:txPr>
          <a:bodyPr/>
          <a:lstStyle/>
          <a:p>
            <a:pPr>
              <a:defRPr sz="1200">
                <a:solidFill>
                  <a:srgbClr val="FF0000"/>
                </a:solidFill>
              </a:defRPr>
            </a:pPr>
            <a:endParaRPr lang="da-DK"/>
          </a:p>
        </c:txPr>
      </c:legendEntry>
      <c:layout>
        <c:manualLayout>
          <c:xMode val="edge"/>
          <c:yMode val="edge"/>
          <c:x val="0.85156849381617461"/>
          <c:y val="0.38370487163173655"/>
          <c:w val="0.14843147971244436"/>
          <c:h val="0.28898587616239513"/>
        </c:manualLayout>
      </c:layout>
      <c:txPr>
        <a:bodyPr/>
        <a:lstStyle/>
        <a:p>
          <a:pPr>
            <a:defRPr sz="1200"/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14</xdr:row>
      <xdr:rowOff>9525</xdr:rowOff>
    </xdr:from>
    <xdr:to>
      <xdr:col>23</xdr:col>
      <xdr:colOff>457200</xdr:colOff>
      <xdr:row>45</xdr:row>
      <xdr:rowOff>9525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32</xdr:row>
      <xdr:rowOff>123826</xdr:rowOff>
    </xdr:from>
    <xdr:to>
      <xdr:col>20</xdr:col>
      <xdr:colOff>276225</xdr:colOff>
      <xdr:row>63</xdr:row>
      <xdr:rowOff>190501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161924</xdr:colOff>
      <xdr:row>11</xdr:row>
      <xdr:rowOff>28575</xdr:rowOff>
    </xdr:from>
    <xdr:to>
      <xdr:col>20</xdr:col>
      <xdr:colOff>612016</xdr:colOff>
      <xdr:row>32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4" y="3019425"/>
          <a:ext cx="11394317" cy="41338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161925</xdr:colOff>
      <xdr:row>34</xdr:row>
      <xdr:rowOff>28575</xdr:rowOff>
    </xdr:from>
    <xdr:to>
      <xdr:col>21</xdr:col>
      <xdr:colOff>581025</xdr:colOff>
      <xdr:row>87</xdr:row>
      <xdr:rowOff>19050</xdr:rowOff>
    </xdr:to>
    <xdr:pic>
      <xdr:nvPicPr>
        <xdr:cNvPr id="2049" name="Picture 1" descr="https://images-na.ssl-images-amazon.com/images/I/710TDeJ3-dL._AC_SL1397_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9175" y="7419975"/>
          <a:ext cx="12849225" cy="10096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kuteknik.dk/wp-content/uploads/2017/02/1.3-DC-Kondensatorer-op-og-afladning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matematikfysik.dk/fys/fysik_oevelser.html" TargetMode="External"/><Relationship Id="rId1" Type="http://schemas.openxmlformats.org/officeDocument/2006/relationships/hyperlink" Target="https://www.matematikfysik.dk/fys/oevelser/A_opladning_afladning_kapacitor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5"/>
  <sheetViews>
    <sheetView tabSelected="1" zoomScaleNormal="100" workbookViewId="0"/>
  </sheetViews>
  <sheetFormatPr defaultRowHeight="18.75"/>
  <cols>
    <col min="1" max="1" width="3.7109375" style="1" customWidth="1"/>
    <col min="2" max="2" width="23.140625" style="1" customWidth="1"/>
    <col min="3" max="3" width="10.5703125" style="1" bestFit="1" customWidth="1"/>
    <col min="4" max="4" width="10.7109375" style="1" customWidth="1"/>
    <col min="5" max="5" width="9.7109375" style="1" bestFit="1" customWidth="1"/>
    <col min="6" max="6" width="11.140625" style="1" customWidth="1"/>
    <col min="7" max="11" width="9.140625" style="1"/>
    <col min="12" max="12" width="11.28515625" style="1" customWidth="1"/>
    <col min="13" max="16384" width="9.140625" style="1"/>
  </cols>
  <sheetData>
    <row r="1" spans="1:30" ht="19.5" thickBot="1">
      <c r="A1" s="51"/>
      <c r="B1" s="52" t="s">
        <v>0</v>
      </c>
      <c r="C1" s="53" t="s">
        <v>3</v>
      </c>
      <c r="D1" s="53" t="s">
        <v>4</v>
      </c>
      <c r="E1" s="53" t="s">
        <v>5</v>
      </c>
      <c r="F1" s="53">
        <f>+INT(+D4*D6)</f>
        <v>277</v>
      </c>
      <c r="G1" s="53" t="s">
        <v>5</v>
      </c>
      <c r="H1" s="53">
        <f>+J1*60</f>
        <v>240</v>
      </c>
      <c r="I1" s="53" t="s">
        <v>5</v>
      </c>
      <c r="J1" s="54">
        <f>+INT(F1/60)</f>
        <v>4</v>
      </c>
      <c r="K1" s="54" t="s">
        <v>1</v>
      </c>
      <c r="L1" s="54" t="s">
        <v>23</v>
      </c>
      <c r="M1" s="54">
        <f>+F1-H1</f>
        <v>37</v>
      </c>
      <c r="N1" s="54" t="s">
        <v>13</v>
      </c>
      <c r="O1" s="53"/>
      <c r="P1" s="52" t="str">
        <f>CONCATENATE("Opladning og afladning af en kondensator på ", C6, C5," gennem en modstand på ", C4, C3)</f>
        <v>Opladning og afladning af en kondensator på 10470 µF gennem en modstand på 26,48 k Ω</v>
      </c>
      <c r="Q1" s="52"/>
      <c r="R1" s="52"/>
      <c r="S1" s="52"/>
      <c r="T1" s="52"/>
      <c r="U1" s="52"/>
      <c r="V1" s="52"/>
      <c r="W1" s="52"/>
      <c r="X1" s="52"/>
      <c r="Y1" s="52"/>
      <c r="Z1" s="55"/>
      <c r="AA1" s="55"/>
      <c r="AB1" s="55"/>
      <c r="AC1" s="55"/>
      <c r="AD1" s="56"/>
    </row>
    <row r="2" spans="1:30">
      <c r="A2" s="57"/>
      <c r="B2" s="58"/>
      <c r="C2" s="142" t="s">
        <v>46</v>
      </c>
      <c r="D2" s="142"/>
      <c r="E2" s="142" t="s">
        <v>66</v>
      </c>
      <c r="F2" s="142"/>
      <c r="G2" s="142"/>
      <c r="H2" s="142"/>
      <c r="I2" s="142" t="s">
        <v>33</v>
      </c>
      <c r="J2" s="142"/>
      <c r="K2" s="142" t="s">
        <v>67</v>
      </c>
      <c r="L2" s="142"/>
      <c r="M2" s="142"/>
      <c r="N2" s="58"/>
      <c r="O2" s="58"/>
      <c r="P2" s="59" t="s">
        <v>37</v>
      </c>
      <c r="Q2" s="144">
        <v>2.7182818284590402</v>
      </c>
      <c r="R2" s="144"/>
      <c r="S2" s="144"/>
      <c r="T2" s="144"/>
      <c r="U2" s="144"/>
      <c r="V2" s="142" t="s">
        <v>38</v>
      </c>
      <c r="W2" s="142"/>
      <c r="X2" s="58"/>
      <c r="Y2" s="58"/>
      <c r="Z2" s="58"/>
      <c r="AA2" s="58"/>
      <c r="AB2" s="58"/>
      <c r="AC2" s="58"/>
      <c r="AD2" s="60"/>
    </row>
    <row r="3" spans="1:30">
      <c r="A3" s="57"/>
      <c r="B3" s="61" t="s">
        <v>8</v>
      </c>
      <c r="C3" s="61" t="s">
        <v>111</v>
      </c>
      <c r="D3" s="61" t="s">
        <v>6</v>
      </c>
      <c r="E3" s="62" t="s">
        <v>20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4">
        <f>+J5</f>
        <v>6.714175</v>
      </c>
      <c r="W3" s="64" t="s">
        <v>12</v>
      </c>
      <c r="X3" s="58"/>
      <c r="Y3" s="58"/>
      <c r="Z3" s="58"/>
      <c r="AA3" s="58"/>
      <c r="AB3" s="58"/>
      <c r="AC3" s="58"/>
      <c r="AD3" s="60"/>
    </row>
    <row r="4" spans="1:30">
      <c r="A4" s="57"/>
      <c r="B4" s="61" t="s">
        <v>31</v>
      </c>
      <c r="C4" s="95">
        <v>26.48</v>
      </c>
      <c r="D4" s="61">
        <f>+C4*1000</f>
        <v>26480</v>
      </c>
      <c r="E4" s="65">
        <v>0.6321</v>
      </c>
      <c r="F4" s="59" t="s">
        <v>11</v>
      </c>
      <c r="G4" s="59">
        <f>+C14</f>
        <v>18.25</v>
      </c>
      <c r="H4" s="59" t="s">
        <v>12</v>
      </c>
      <c r="I4" s="59" t="s">
        <v>71</v>
      </c>
      <c r="J4" s="59">
        <f>+G4*E4</f>
        <v>11.535824999999999</v>
      </c>
      <c r="K4" s="59"/>
      <c r="L4" s="167" t="s">
        <v>117</v>
      </c>
      <c r="M4" s="167">
        <v>26.48</v>
      </c>
      <c r="N4" s="167" t="s">
        <v>119</v>
      </c>
      <c r="O4" s="58"/>
      <c r="P4" s="142" t="s">
        <v>68</v>
      </c>
      <c r="Q4" s="142"/>
      <c r="R4" s="142"/>
      <c r="S4" s="142"/>
      <c r="T4" s="142"/>
      <c r="U4" s="142"/>
      <c r="V4" s="142"/>
      <c r="W4" s="142"/>
      <c r="X4" s="142"/>
      <c r="Y4" s="142"/>
      <c r="Z4" s="58"/>
      <c r="AA4" s="58"/>
      <c r="AB4" s="58"/>
      <c r="AC4" s="58"/>
      <c r="AD4" s="60"/>
    </row>
    <row r="5" spans="1:30">
      <c r="A5" s="57"/>
      <c r="B5" s="61" t="s">
        <v>9</v>
      </c>
      <c r="C5" s="61" t="s">
        <v>112</v>
      </c>
      <c r="D5" s="61" t="s">
        <v>7</v>
      </c>
      <c r="E5" s="65">
        <f>100%-E4</f>
        <v>0.3679</v>
      </c>
      <c r="F5" s="59" t="s">
        <v>11</v>
      </c>
      <c r="G5" s="59">
        <f>+G4</f>
        <v>18.25</v>
      </c>
      <c r="H5" s="59" t="s">
        <v>12</v>
      </c>
      <c r="I5" s="59" t="s">
        <v>71</v>
      </c>
      <c r="J5" s="59">
        <f>+G5*E5</f>
        <v>6.714175</v>
      </c>
      <c r="K5" s="58"/>
      <c r="L5" s="167" t="s">
        <v>118</v>
      </c>
      <c r="M5" s="167">
        <v>10470</v>
      </c>
      <c r="N5" s="167" t="s">
        <v>2</v>
      </c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60"/>
    </row>
    <row r="6" spans="1:30" ht="19.5" thickBot="1">
      <c r="A6" s="57"/>
      <c r="B6" s="61" t="s">
        <v>32</v>
      </c>
      <c r="C6" s="96">
        <v>10470</v>
      </c>
      <c r="D6" s="166">
        <f>+C6/1000000</f>
        <v>1.047E-2</v>
      </c>
      <c r="E6" s="58" t="s">
        <v>58</v>
      </c>
      <c r="F6" s="59"/>
      <c r="G6" s="59"/>
      <c r="H6" s="59"/>
      <c r="I6" s="58"/>
      <c r="J6" s="66">
        <f>D4*D6*LN(2)</f>
        <v>192.17200596265039</v>
      </c>
      <c r="K6" s="59" t="s">
        <v>13</v>
      </c>
      <c r="L6" s="59">
        <f>+N6*60</f>
        <v>180</v>
      </c>
      <c r="M6" s="59" t="s">
        <v>13</v>
      </c>
      <c r="N6" s="67">
        <f>INT(J6/60)</f>
        <v>3</v>
      </c>
      <c r="O6" s="67" t="s">
        <v>1</v>
      </c>
      <c r="P6" s="67" t="s">
        <v>23</v>
      </c>
      <c r="Q6" s="68">
        <f>+J6-L6</f>
        <v>12.172005962650388</v>
      </c>
      <c r="R6" s="67" t="s">
        <v>13</v>
      </c>
      <c r="S6" s="67" t="s">
        <v>76</v>
      </c>
      <c r="T6" s="67">
        <f>+C10/2</f>
        <v>9.125</v>
      </c>
      <c r="U6" s="67" t="s">
        <v>77</v>
      </c>
      <c r="V6" s="58"/>
      <c r="W6" s="58"/>
      <c r="X6" s="58"/>
      <c r="Y6" s="58"/>
      <c r="Z6" s="58"/>
      <c r="AA6" s="58"/>
      <c r="AB6" s="58"/>
      <c r="AC6" s="58"/>
      <c r="AD6" s="60"/>
    </row>
    <row r="7" spans="1:30" ht="19.5" thickTop="1">
      <c r="A7" s="57"/>
      <c r="B7" s="63" t="s">
        <v>72</v>
      </c>
      <c r="C7" s="63"/>
      <c r="D7" s="63"/>
      <c r="E7" s="143">
        <f>+C6</f>
        <v>10470</v>
      </c>
      <c r="F7" s="143"/>
      <c r="G7" s="59" t="s">
        <v>2</v>
      </c>
      <c r="H7" s="63" t="s">
        <v>73</v>
      </c>
      <c r="I7" s="63"/>
      <c r="J7" s="58"/>
      <c r="K7" s="63"/>
      <c r="L7" s="63"/>
      <c r="M7" s="63"/>
      <c r="N7" s="63"/>
      <c r="O7" s="63"/>
      <c r="P7" s="63"/>
      <c r="Q7" s="63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60"/>
    </row>
    <row r="8" spans="1:30" s="2" customFormat="1">
      <c r="A8" s="69"/>
      <c r="B8" s="82" t="s">
        <v>63</v>
      </c>
      <c r="C8" s="83">
        <v>0</v>
      </c>
      <c r="D8" s="83">
        <v>1</v>
      </c>
      <c r="E8" s="83">
        <v>2</v>
      </c>
      <c r="F8" s="83">
        <v>3</v>
      </c>
      <c r="G8" s="83">
        <v>4</v>
      </c>
      <c r="H8" s="83">
        <v>5</v>
      </c>
      <c r="I8" s="83">
        <v>6</v>
      </c>
      <c r="J8" s="83">
        <v>7</v>
      </c>
      <c r="K8" s="83">
        <v>8</v>
      </c>
      <c r="L8" s="83">
        <v>9</v>
      </c>
      <c r="M8" s="83">
        <v>10</v>
      </c>
      <c r="N8" s="83">
        <v>11</v>
      </c>
      <c r="O8" s="83">
        <v>12</v>
      </c>
      <c r="P8" s="83">
        <v>13</v>
      </c>
      <c r="Q8" s="83">
        <v>14</v>
      </c>
      <c r="R8" s="83">
        <v>15</v>
      </c>
      <c r="S8" s="83">
        <v>16</v>
      </c>
      <c r="T8" s="83">
        <v>17</v>
      </c>
      <c r="U8" s="83">
        <v>18</v>
      </c>
      <c r="V8" s="83">
        <v>19</v>
      </c>
      <c r="W8" s="83">
        <v>20</v>
      </c>
      <c r="X8" s="83">
        <v>21</v>
      </c>
      <c r="Y8" s="83">
        <v>22</v>
      </c>
      <c r="Z8" s="83">
        <v>23</v>
      </c>
      <c r="AA8" s="83">
        <v>24</v>
      </c>
      <c r="AB8" s="83">
        <v>25</v>
      </c>
      <c r="AC8" s="83">
        <v>26</v>
      </c>
      <c r="AD8" s="70"/>
    </row>
    <row r="9" spans="1:30" s="3" customFormat="1">
      <c r="A9" s="71"/>
      <c r="B9" s="84" t="s">
        <v>75</v>
      </c>
      <c r="C9" s="93">
        <v>0</v>
      </c>
      <c r="D9" s="93">
        <v>4.01</v>
      </c>
      <c r="E9" s="93">
        <v>6.83</v>
      </c>
      <c r="F9" s="93">
        <v>9</v>
      </c>
      <c r="G9" s="93">
        <v>10.75</v>
      </c>
      <c r="H9" s="93">
        <v>12.15</v>
      </c>
      <c r="I9" s="93">
        <v>13.26</v>
      </c>
      <c r="J9" s="93">
        <v>14.16</v>
      </c>
      <c r="K9" s="93">
        <v>14.91</v>
      </c>
      <c r="L9" s="93">
        <v>15.5</v>
      </c>
      <c r="M9" s="93">
        <v>15.98</v>
      </c>
      <c r="N9" s="93">
        <v>16.36</v>
      </c>
      <c r="O9" s="93">
        <v>16.7</v>
      </c>
      <c r="P9" s="93">
        <v>16.95</v>
      </c>
      <c r="Q9" s="93">
        <v>17.16</v>
      </c>
      <c r="R9" s="93">
        <v>17.350000000000001</v>
      </c>
      <c r="S9" s="93">
        <v>17.489999999999998</v>
      </c>
      <c r="T9" s="93">
        <v>17.61</v>
      </c>
      <c r="U9" s="93">
        <v>17.71</v>
      </c>
      <c r="V9" s="93">
        <v>17.79</v>
      </c>
      <c r="W9" s="93">
        <v>17.86</v>
      </c>
      <c r="X9" s="93">
        <v>17.920000000000002</v>
      </c>
      <c r="Y9" s="93">
        <v>17.96</v>
      </c>
      <c r="Z9" s="93">
        <v>18</v>
      </c>
      <c r="AA9" s="93">
        <v>18.04</v>
      </c>
      <c r="AB9" s="93">
        <v>18.07</v>
      </c>
      <c r="AC9" s="93">
        <v>18.09</v>
      </c>
      <c r="AD9" s="72"/>
    </row>
    <row r="10" spans="1:30" s="4" customFormat="1">
      <c r="A10" s="73"/>
      <c r="B10" s="85" t="s">
        <v>74</v>
      </c>
      <c r="C10" s="94">
        <v>18.25</v>
      </c>
      <c r="D10" s="94">
        <v>14.71</v>
      </c>
      <c r="E10" s="94">
        <v>11.9</v>
      </c>
      <c r="F10" s="94">
        <v>9.7200000000000006</v>
      </c>
      <c r="G10" s="94">
        <v>7.87</v>
      </c>
      <c r="H10" s="94">
        <v>6.42</v>
      </c>
      <c r="I10" s="94">
        <v>5.23</v>
      </c>
      <c r="J10" s="94">
        <v>4.26</v>
      </c>
      <c r="K10" s="94">
        <v>3.47</v>
      </c>
      <c r="L10" s="94">
        <v>2.83</v>
      </c>
      <c r="M10" s="94">
        <v>2.3199999999999998</v>
      </c>
      <c r="N10" s="94">
        <v>1.9</v>
      </c>
      <c r="O10" s="94">
        <v>1.57</v>
      </c>
      <c r="P10" s="94">
        <v>1.22</v>
      </c>
      <c r="Q10" s="94">
        <v>1.06</v>
      </c>
      <c r="R10" s="94">
        <v>0.88</v>
      </c>
      <c r="S10" s="94">
        <v>0.73</v>
      </c>
      <c r="T10" s="94">
        <v>0.61</v>
      </c>
      <c r="U10" s="94">
        <v>0.51</v>
      </c>
      <c r="V10" s="94">
        <v>0.43</v>
      </c>
      <c r="W10" s="94">
        <v>0.36</v>
      </c>
      <c r="X10" s="94">
        <v>0.31</v>
      </c>
      <c r="Y10" s="94">
        <v>0.26</v>
      </c>
      <c r="Z10" s="94">
        <v>0.22</v>
      </c>
      <c r="AA10" s="94">
        <v>0.19</v>
      </c>
      <c r="AB10" s="94">
        <v>0.17</v>
      </c>
      <c r="AC10" s="94">
        <v>0.15</v>
      </c>
      <c r="AD10" s="74"/>
    </row>
    <row r="11" spans="1:30">
      <c r="A11" s="57"/>
      <c r="B11" s="63" t="s">
        <v>113</v>
      </c>
      <c r="C11" s="63"/>
      <c r="D11" s="63"/>
      <c r="E11" s="143">
        <f>+C6</f>
        <v>10470</v>
      </c>
      <c r="F11" s="143"/>
      <c r="G11" s="59" t="s">
        <v>2</v>
      </c>
      <c r="H11" s="63" t="s">
        <v>73</v>
      </c>
      <c r="I11" s="63"/>
      <c r="J11" s="75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60"/>
    </row>
    <row r="12" spans="1:30">
      <c r="A12" s="57"/>
      <c r="B12" s="86" t="s">
        <v>63</v>
      </c>
      <c r="C12" s="87">
        <v>0</v>
      </c>
      <c r="D12" s="87">
        <v>1</v>
      </c>
      <c r="E12" s="87">
        <v>2</v>
      </c>
      <c r="F12" s="87">
        <v>3</v>
      </c>
      <c r="G12" s="87">
        <v>4</v>
      </c>
      <c r="H12" s="87">
        <v>5</v>
      </c>
      <c r="I12" s="87">
        <v>6</v>
      </c>
      <c r="J12" s="87">
        <v>7</v>
      </c>
      <c r="K12" s="87">
        <v>8</v>
      </c>
      <c r="L12" s="87">
        <v>9</v>
      </c>
      <c r="M12" s="87">
        <v>10</v>
      </c>
      <c r="N12" s="87">
        <v>11</v>
      </c>
      <c r="O12" s="87">
        <v>12</v>
      </c>
      <c r="P12" s="87">
        <v>13</v>
      </c>
      <c r="Q12" s="87">
        <v>14</v>
      </c>
      <c r="R12" s="87">
        <v>15</v>
      </c>
      <c r="S12" s="87">
        <v>16</v>
      </c>
      <c r="T12" s="87">
        <v>17</v>
      </c>
      <c r="U12" s="87">
        <v>18</v>
      </c>
      <c r="V12" s="87">
        <v>19</v>
      </c>
      <c r="W12" s="87">
        <v>20</v>
      </c>
      <c r="X12" s="87">
        <v>21</v>
      </c>
      <c r="Y12" s="87">
        <v>22</v>
      </c>
      <c r="Z12" s="87">
        <v>23</v>
      </c>
      <c r="AA12" s="87">
        <v>24</v>
      </c>
      <c r="AB12" s="87">
        <v>25</v>
      </c>
      <c r="AC12" s="87">
        <v>26</v>
      </c>
      <c r="AD12" s="60"/>
    </row>
    <row r="13" spans="1:30" s="6" customFormat="1">
      <c r="A13" s="76"/>
      <c r="B13" s="88" t="s">
        <v>65</v>
      </c>
      <c r="C13" s="89">
        <f t="shared" ref="C13:AC13" si="0">+$C$14*(1-$Q$2^-(C12*60/$F$1))</f>
        <v>0</v>
      </c>
      <c r="D13" s="89">
        <f t="shared" si="0"/>
        <v>3.5542463922354224</v>
      </c>
      <c r="E13" s="89">
        <f t="shared" si="0"/>
        <v>6.4162918301301026</v>
      </c>
      <c r="F13" s="89">
        <f t="shared" si="0"/>
        <v>8.7209446832548672</v>
      </c>
      <c r="G13" s="89">
        <f t="shared" si="0"/>
        <v>10.576758956183808</v>
      </c>
      <c r="H13" s="89">
        <f t="shared" si="0"/>
        <v>12.071147410799504</v>
      </c>
      <c r="I13" s="89">
        <f t="shared" si="0"/>
        <v>13.274498891529387</v>
      </c>
      <c r="J13" s="89">
        <f t="shared" si="0"/>
        <v>14.243493788205827</v>
      </c>
      <c r="K13" s="89">
        <f t="shared" si="0"/>
        <v>15.023773801835318</v>
      </c>
      <c r="L13" s="89">
        <f t="shared" si="0"/>
        <v>15.652091764868866</v>
      </c>
      <c r="M13" s="89">
        <f t="shared" si="0"/>
        <v>16.158042777037277</v>
      </c>
      <c r="N13" s="89">
        <f t="shared" si="0"/>
        <v>16.565458196896245</v>
      </c>
      <c r="O13" s="89">
        <f t="shared" si="0"/>
        <v>16.893528149019602</v>
      </c>
      <c r="P13" s="89">
        <f t="shared" si="0"/>
        <v>17.157705419294448</v>
      </c>
      <c r="Q13" s="89">
        <f t="shared" si="0"/>
        <v>17.370433313690668</v>
      </c>
      <c r="R13" s="89">
        <f t="shared" si="0"/>
        <v>17.541731764186309</v>
      </c>
      <c r="S13" s="89">
        <f t="shared" si="0"/>
        <v>17.679669288672649</v>
      </c>
      <c r="T13" s="89">
        <f t="shared" si="0"/>
        <v>17.790743035144775</v>
      </c>
      <c r="U13" s="89">
        <f t="shared" si="0"/>
        <v>17.880184811059607</v>
      </c>
      <c r="V13" s="89">
        <f t="shared" si="0"/>
        <v>17.952207512488936</v>
      </c>
      <c r="W13" s="89">
        <f t="shared" si="0"/>
        <v>18.010203560399678</v>
      </c>
      <c r="X13" s="89">
        <f t="shared" si="0"/>
        <v>18.056904690828187</v>
      </c>
      <c r="Y13" s="89">
        <f t="shared" si="0"/>
        <v>18.094510625402517</v>
      </c>
      <c r="Z13" s="89">
        <f t="shared" si="0"/>
        <v>18.124792682865206</v>
      </c>
      <c r="AA13" s="89">
        <f t="shared" si="0"/>
        <v>18.149177211917689</v>
      </c>
      <c r="AB13" s="89">
        <f t="shared" si="0"/>
        <v>18.168812775249013</v>
      </c>
      <c r="AC13" s="89">
        <f t="shared" si="0"/>
        <v>18.184624249258153</v>
      </c>
      <c r="AD13" s="77"/>
    </row>
    <row r="14" spans="1:30" s="5" customFormat="1">
      <c r="A14" s="78"/>
      <c r="B14" s="90" t="s">
        <v>64</v>
      </c>
      <c r="C14" s="91">
        <v>18.25</v>
      </c>
      <c r="D14" s="91">
        <f t="shared" ref="D14:AC14" si="1">+$C$14*($Q$2^-(D12*60/$F$1))</f>
        <v>14.695753607764578</v>
      </c>
      <c r="E14" s="91">
        <f t="shared" si="1"/>
        <v>11.833708169869897</v>
      </c>
      <c r="F14" s="91">
        <f t="shared" si="1"/>
        <v>9.5290553167451328</v>
      </c>
      <c r="G14" s="91">
        <f t="shared" si="1"/>
        <v>7.6732410438161924</v>
      </c>
      <c r="H14" s="91">
        <f t="shared" si="1"/>
        <v>6.1788525892004964</v>
      </c>
      <c r="I14" s="91">
        <f t="shared" si="1"/>
        <v>4.9755011084706133</v>
      </c>
      <c r="J14" s="91">
        <f t="shared" si="1"/>
        <v>4.0065062117941741</v>
      </c>
      <c r="K14" s="91">
        <f t="shared" si="1"/>
        <v>3.2262261981646807</v>
      </c>
      <c r="L14" s="91">
        <f t="shared" si="1"/>
        <v>2.5979082351311349</v>
      </c>
      <c r="M14" s="91">
        <f t="shared" si="1"/>
        <v>2.0919572229627215</v>
      </c>
      <c r="N14" s="91">
        <f t="shared" si="1"/>
        <v>1.6845418031037578</v>
      </c>
      <c r="O14" s="91">
        <f t="shared" si="1"/>
        <v>1.3564718509803999</v>
      </c>
      <c r="P14" s="91">
        <f t="shared" si="1"/>
        <v>1.0922945807055511</v>
      </c>
      <c r="Q14" s="91">
        <f t="shared" si="1"/>
        <v>0.87956668630933155</v>
      </c>
      <c r="R14" s="91">
        <f t="shared" si="1"/>
        <v>0.7082682358136928</v>
      </c>
      <c r="S14" s="91">
        <f t="shared" si="1"/>
        <v>0.57033071132734958</v>
      </c>
      <c r="T14" s="91">
        <f t="shared" si="1"/>
        <v>0.45925696485522394</v>
      </c>
      <c r="U14" s="91">
        <f t="shared" si="1"/>
        <v>0.36981518894039267</v>
      </c>
      <c r="V14" s="91">
        <f t="shared" si="1"/>
        <v>0.29779248751106391</v>
      </c>
      <c r="W14" s="91">
        <f t="shared" si="1"/>
        <v>0.23979643960032332</v>
      </c>
      <c r="X14" s="91">
        <f t="shared" si="1"/>
        <v>0.19309530917181128</v>
      </c>
      <c r="Y14" s="91">
        <f t="shared" si="1"/>
        <v>0.15548937459748274</v>
      </c>
      <c r="Z14" s="91">
        <f t="shared" si="1"/>
        <v>0.12520731713479544</v>
      </c>
      <c r="AA14" s="91">
        <f t="shared" si="1"/>
        <v>0.1008227880823119</v>
      </c>
      <c r="AB14" s="91">
        <f t="shared" si="1"/>
        <v>8.1187224750987413E-2</v>
      </c>
      <c r="AC14" s="91">
        <f t="shared" si="1"/>
        <v>6.5375750741847441E-2</v>
      </c>
      <c r="AD14" s="79"/>
    </row>
    <row r="15" spans="1:30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60"/>
    </row>
    <row r="16" spans="1:30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60"/>
    </row>
    <row r="17" spans="1:30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60"/>
    </row>
    <row r="18" spans="1:30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60"/>
    </row>
    <row r="19" spans="1:30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60"/>
    </row>
    <row r="20" spans="1:30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60"/>
    </row>
    <row r="21" spans="1:30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60"/>
    </row>
    <row r="22" spans="1:30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60"/>
    </row>
    <row r="23" spans="1:30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60"/>
    </row>
    <row r="24" spans="1:30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60"/>
    </row>
    <row r="25" spans="1:30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60"/>
    </row>
    <row r="26" spans="1:30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60"/>
    </row>
    <row r="27" spans="1:30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60"/>
    </row>
    <row r="28" spans="1:30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60"/>
    </row>
    <row r="29" spans="1:30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60"/>
    </row>
    <row r="30" spans="1:30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60"/>
    </row>
    <row r="31" spans="1:30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60"/>
    </row>
    <row r="32" spans="1:30">
      <c r="A32" s="57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60"/>
    </row>
    <row r="33" spans="1:30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60"/>
    </row>
    <row r="34" spans="1:30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60"/>
    </row>
    <row r="35" spans="1:30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60"/>
    </row>
    <row r="36" spans="1:30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60"/>
    </row>
    <row r="37" spans="1:30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60"/>
    </row>
    <row r="38" spans="1:30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60"/>
    </row>
    <row r="39" spans="1:30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60"/>
    </row>
    <row r="40" spans="1:30">
      <c r="A40" s="57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60"/>
    </row>
    <row r="41" spans="1:30">
      <c r="A41" s="57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60"/>
    </row>
    <row r="42" spans="1:30">
      <c r="A42" s="57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60"/>
    </row>
    <row r="43" spans="1:30">
      <c r="A43" s="57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60"/>
    </row>
    <row r="44" spans="1:30">
      <c r="A44" s="57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60"/>
    </row>
    <row r="45" spans="1:30">
      <c r="A45" s="57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60"/>
    </row>
    <row r="46" spans="1:30">
      <c r="A46" s="57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60"/>
    </row>
    <row r="47" spans="1:30">
      <c r="A47" s="57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60"/>
    </row>
    <row r="48" spans="1:30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60"/>
    </row>
    <row r="49" spans="1:30">
      <c r="A49" s="57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60"/>
    </row>
    <row r="50" spans="1:30">
      <c r="A50" s="57"/>
      <c r="B50" s="80" t="s">
        <v>14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60"/>
    </row>
    <row r="51" spans="1:30">
      <c r="A51" s="57"/>
      <c r="B51" s="58" t="s">
        <v>70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60"/>
    </row>
    <row r="52" spans="1:30">
      <c r="A52" s="57"/>
      <c r="B52" s="58" t="s">
        <v>69</v>
      </c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60"/>
    </row>
    <row r="53" spans="1:30">
      <c r="A53" s="57"/>
      <c r="B53" s="58" t="s">
        <v>17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60"/>
    </row>
    <row r="54" spans="1:30">
      <c r="A54" s="57"/>
      <c r="B54" s="58" t="s">
        <v>18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60"/>
    </row>
    <row r="55" spans="1:30">
      <c r="A55" s="57"/>
      <c r="B55" s="58" t="s">
        <v>19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60"/>
    </row>
    <row r="56" spans="1:30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60"/>
    </row>
    <row r="57" spans="1:30">
      <c r="A57" s="57"/>
      <c r="B57" s="80" t="s">
        <v>15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60"/>
    </row>
    <row r="58" spans="1:30">
      <c r="A58" s="57"/>
      <c r="B58" s="58" t="s">
        <v>16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60"/>
    </row>
    <row r="59" spans="1:30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60"/>
    </row>
    <row r="60" spans="1:30">
      <c r="A60" s="57"/>
      <c r="B60" s="58" t="s">
        <v>114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60"/>
    </row>
    <row r="61" spans="1:30">
      <c r="A61" s="57"/>
      <c r="B61" s="58" t="s">
        <v>115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60"/>
    </row>
    <row r="62" spans="1:30">
      <c r="A62" s="57"/>
      <c r="B62" s="58" t="s">
        <v>116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60"/>
    </row>
    <row r="63" spans="1:30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60"/>
    </row>
    <row r="64" spans="1:30">
      <c r="A64" s="57"/>
      <c r="B64" s="81" t="s">
        <v>24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60"/>
    </row>
    <row r="65" spans="1:30" ht="19.5" thickBot="1">
      <c r="A65" s="45"/>
      <c r="B65" s="47" t="s">
        <v>101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145" t="s">
        <v>102</v>
      </c>
      <c r="AD65" s="146"/>
    </row>
  </sheetData>
  <sheetProtection password="C5AA" sheet="1" objects="1" scenarios="1"/>
  <mergeCells count="10">
    <mergeCell ref="C2:D2"/>
    <mergeCell ref="E2:H2"/>
    <mergeCell ref="I2:J2"/>
    <mergeCell ref="K2:M2"/>
    <mergeCell ref="E7:F7"/>
    <mergeCell ref="P4:Y4"/>
    <mergeCell ref="E11:F11"/>
    <mergeCell ref="Q2:U2"/>
    <mergeCell ref="V2:W2"/>
    <mergeCell ref="AC65:AD65"/>
  </mergeCells>
  <hyperlinks>
    <hyperlink ref="B64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66"/>
  <sheetViews>
    <sheetView workbookViewId="0"/>
  </sheetViews>
  <sheetFormatPr defaultRowHeight="15.75"/>
  <cols>
    <col min="1" max="1" width="2.7109375" style="50" customWidth="1"/>
    <col min="2" max="2" width="15.7109375" style="50" customWidth="1"/>
    <col min="3" max="3" width="28.7109375" style="50" customWidth="1"/>
    <col min="4" max="4" width="14.7109375" style="50" customWidth="1"/>
    <col min="5" max="5" width="14.5703125" style="141" customWidth="1"/>
    <col min="6" max="6" width="9.140625" style="50"/>
    <col min="7" max="8" width="9.140625" style="50" customWidth="1"/>
    <col min="9" max="9" width="9.140625" style="50"/>
    <col min="10" max="10" width="12.28515625" style="50" customWidth="1"/>
    <col min="11" max="11" width="9.140625" style="50"/>
    <col min="12" max="12" width="10.7109375" style="50" bestFit="1" customWidth="1"/>
    <col min="13" max="16384" width="9.140625" style="50"/>
  </cols>
  <sheetData>
    <row r="1" spans="1:21">
      <c r="A1" s="97"/>
      <c r="B1" s="98" t="s">
        <v>26</v>
      </c>
      <c r="C1" s="99"/>
      <c r="D1" s="99"/>
      <c r="E1" s="100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01"/>
    </row>
    <row r="2" spans="1:21">
      <c r="A2" s="102"/>
      <c r="B2" s="103" t="s">
        <v>55</v>
      </c>
      <c r="C2" s="103"/>
      <c r="D2" s="103"/>
      <c r="E2" s="104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5"/>
    </row>
    <row r="3" spans="1:21">
      <c r="A3" s="102"/>
      <c r="B3" s="106" t="s">
        <v>50</v>
      </c>
      <c r="C3" s="107"/>
      <c r="D3" s="107"/>
      <c r="E3" s="104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5"/>
    </row>
    <row r="4" spans="1:21">
      <c r="A4" s="102"/>
      <c r="B4" s="103" t="s">
        <v>27</v>
      </c>
      <c r="C4" s="103"/>
      <c r="D4" s="103"/>
      <c r="E4" s="104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5"/>
    </row>
    <row r="5" spans="1:21">
      <c r="A5" s="102"/>
      <c r="B5" s="103"/>
      <c r="C5" s="103"/>
      <c r="D5" s="103"/>
      <c r="E5" s="104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5"/>
    </row>
    <row r="6" spans="1:21">
      <c r="A6" s="102"/>
      <c r="B6" s="103" t="s">
        <v>56</v>
      </c>
      <c r="C6" s="103"/>
      <c r="D6" s="103"/>
      <c r="E6" s="104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5"/>
    </row>
    <row r="7" spans="1:21">
      <c r="A7" s="102"/>
      <c r="B7" s="103" t="s">
        <v>57</v>
      </c>
      <c r="C7" s="103"/>
      <c r="D7" s="103" t="s">
        <v>28</v>
      </c>
      <c r="E7" s="104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5"/>
    </row>
    <row r="8" spans="1:21">
      <c r="A8" s="102"/>
      <c r="B8" s="108"/>
      <c r="C8" s="103"/>
      <c r="D8" s="103"/>
      <c r="E8" s="104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5"/>
    </row>
    <row r="9" spans="1:21">
      <c r="A9" s="102"/>
      <c r="B9" s="109" t="s">
        <v>25</v>
      </c>
      <c r="C9" s="103"/>
      <c r="D9" s="103"/>
      <c r="E9" s="104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5"/>
    </row>
    <row r="10" spans="1:21">
      <c r="A10" s="102"/>
      <c r="B10" s="103" t="s">
        <v>54</v>
      </c>
      <c r="C10" s="103"/>
      <c r="D10" s="103"/>
      <c r="E10" s="104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5"/>
    </row>
    <row r="11" spans="1:21">
      <c r="A11" s="102"/>
      <c r="B11" s="106" t="s">
        <v>53</v>
      </c>
      <c r="C11" s="103"/>
      <c r="D11" s="103"/>
      <c r="E11" s="104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5"/>
    </row>
    <row r="12" spans="1:21">
      <c r="A12" s="102"/>
      <c r="B12" s="103" t="s">
        <v>29</v>
      </c>
      <c r="C12" s="103"/>
      <c r="D12" s="103"/>
      <c r="E12" s="104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5"/>
    </row>
    <row r="13" spans="1:21">
      <c r="A13" s="102"/>
      <c r="B13" s="103" t="s">
        <v>30</v>
      </c>
      <c r="C13" s="103"/>
      <c r="D13" s="103"/>
      <c r="E13" s="104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5"/>
    </row>
    <row r="14" spans="1:21">
      <c r="A14" s="102"/>
      <c r="B14" s="103"/>
      <c r="C14" s="103"/>
      <c r="D14" s="103"/>
      <c r="E14" s="104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5"/>
    </row>
    <row r="15" spans="1:21">
      <c r="A15" s="102"/>
      <c r="B15" s="103" t="s">
        <v>58</v>
      </c>
      <c r="C15" s="103"/>
      <c r="D15" s="103">
        <f>4700*0.00022*LN(2)</f>
        <v>0.7167141846989834</v>
      </c>
      <c r="E15" s="104" t="s">
        <v>13</v>
      </c>
      <c r="F15" s="104">
        <f>+J17/2</f>
        <v>12.5</v>
      </c>
      <c r="G15" s="104" t="s">
        <v>35</v>
      </c>
      <c r="H15" s="147" t="s">
        <v>110</v>
      </c>
      <c r="I15" s="147"/>
      <c r="J15" s="147"/>
      <c r="K15" s="147"/>
      <c r="L15" s="147"/>
      <c r="M15" s="147"/>
      <c r="N15" s="147"/>
      <c r="O15" s="103"/>
      <c r="P15" s="103"/>
      <c r="Q15" s="103"/>
      <c r="R15" s="110"/>
      <c r="S15" s="103"/>
      <c r="T15" s="103"/>
      <c r="U15" s="105"/>
    </row>
    <row r="16" spans="1:21">
      <c r="A16" s="102"/>
      <c r="B16" s="103"/>
      <c r="C16" s="103"/>
      <c r="D16" s="103"/>
      <c r="E16" s="104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5"/>
    </row>
    <row r="17" spans="1:76">
      <c r="A17" s="102"/>
      <c r="B17" s="104" t="s">
        <v>33</v>
      </c>
      <c r="C17" s="104" t="s">
        <v>50</v>
      </c>
      <c r="D17" s="103"/>
      <c r="E17" s="104" t="s">
        <v>35</v>
      </c>
      <c r="F17" s="103"/>
      <c r="G17" s="103"/>
      <c r="H17" s="103"/>
      <c r="I17" s="111" t="s">
        <v>41</v>
      </c>
      <c r="J17" s="32">
        <v>25</v>
      </c>
      <c r="K17" s="111" t="s">
        <v>12</v>
      </c>
      <c r="L17" s="149" t="s">
        <v>78</v>
      </c>
      <c r="M17" s="150"/>
      <c r="N17" s="103"/>
      <c r="O17" s="103"/>
      <c r="P17" s="103"/>
      <c r="Q17" s="103"/>
      <c r="R17" s="103"/>
      <c r="S17" s="103"/>
      <c r="T17" s="103"/>
      <c r="U17" s="105"/>
    </row>
    <row r="18" spans="1:76">
      <c r="A18" s="102"/>
      <c r="B18" s="104" t="s">
        <v>9</v>
      </c>
      <c r="C18" s="104" t="s">
        <v>44</v>
      </c>
      <c r="D18" s="104">
        <f>+L19</f>
        <v>2.2000000000000001E-4</v>
      </c>
      <c r="E18" s="104" t="s">
        <v>7</v>
      </c>
      <c r="F18" s="103"/>
      <c r="G18" s="103"/>
      <c r="H18" s="103"/>
      <c r="I18" s="111" t="s">
        <v>42</v>
      </c>
      <c r="J18" s="33">
        <v>4.7</v>
      </c>
      <c r="K18" s="111" t="s">
        <v>10</v>
      </c>
      <c r="L18" s="112">
        <f>+J18*1000</f>
        <v>4700</v>
      </c>
      <c r="M18" s="113" t="s">
        <v>6</v>
      </c>
      <c r="N18" s="103"/>
      <c r="O18" s="103"/>
      <c r="P18" s="103"/>
      <c r="Q18" s="103"/>
      <c r="R18" s="103"/>
      <c r="S18" s="103"/>
      <c r="T18" s="103"/>
      <c r="U18" s="105"/>
    </row>
    <row r="19" spans="1:76">
      <c r="A19" s="102"/>
      <c r="B19" s="104" t="s">
        <v>8</v>
      </c>
      <c r="C19" s="104" t="s">
        <v>45</v>
      </c>
      <c r="D19" s="104">
        <f>+L18</f>
        <v>4700</v>
      </c>
      <c r="E19" s="108" t="s">
        <v>6</v>
      </c>
      <c r="F19" s="103"/>
      <c r="G19" s="103"/>
      <c r="H19" s="103"/>
      <c r="I19" s="111" t="s">
        <v>43</v>
      </c>
      <c r="J19" s="32">
        <v>220</v>
      </c>
      <c r="K19" s="111" t="s">
        <v>2</v>
      </c>
      <c r="L19" s="111">
        <f>+J19/10^6</f>
        <v>2.2000000000000001E-4</v>
      </c>
      <c r="M19" s="111" t="s">
        <v>7</v>
      </c>
      <c r="N19" s="103"/>
      <c r="O19" s="103"/>
      <c r="P19" s="103"/>
      <c r="Q19" s="103"/>
      <c r="R19" s="103"/>
      <c r="S19" s="103"/>
      <c r="T19" s="103"/>
      <c r="U19" s="105"/>
    </row>
    <row r="20" spans="1:76">
      <c r="A20" s="102"/>
      <c r="B20" s="114" t="s">
        <v>36</v>
      </c>
      <c r="C20" s="104" t="str">
        <f>CONCATENATE("Efter ",J20,K20)</f>
        <v>Efter 1 sec</v>
      </c>
      <c r="D20" s="115">
        <f>+D21*(1-C23^-(J20/D22))</f>
        <v>15.495571608443401</v>
      </c>
      <c r="E20" s="114" t="s">
        <v>35</v>
      </c>
      <c r="F20" s="103"/>
      <c r="G20" s="103"/>
      <c r="H20" s="103"/>
      <c r="I20" s="111" t="s">
        <v>39</v>
      </c>
      <c r="J20" s="32">
        <v>1</v>
      </c>
      <c r="K20" s="111" t="s">
        <v>109</v>
      </c>
      <c r="L20" s="148" t="s">
        <v>40</v>
      </c>
      <c r="M20" s="148"/>
      <c r="N20" s="103"/>
      <c r="O20" s="103"/>
      <c r="P20" s="103"/>
      <c r="Q20" s="103"/>
      <c r="R20" s="103"/>
      <c r="S20" s="103"/>
      <c r="T20" s="103"/>
      <c r="U20" s="105"/>
    </row>
    <row r="21" spans="1:76">
      <c r="A21" s="102"/>
      <c r="B21" s="104" t="s">
        <v>41</v>
      </c>
      <c r="C21" s="103"/>
      <c r="D21" s="104">
        <f>+J17</f>
        <v>25</v>
      </c>
      <c r="E21" s="104" t="s">
        <v>35</v>
      </c>
      <c r="F21" s="103"/>
      <c r="G21" s="103"/>
      <c r="H21" s="103"/>
      <c r="I21" s="116" t="s">
        <v>47</v>
      </c>
      <c r="J21" s="111">
        <f>+J17</f>
        <v>25</v>
      </c>
      <c r="K21" s="111" t="s">
        <v>12</v>
      </c>
      <c r="L21" s="149" t="s">
        <v>79</v>
      </c>
      <c r="M21" s="150"/>
      <c r="N21" s="103"/>
      <c r="O21" s="103"/>
      <c r="P21" s="103"/>
      <c r="Q21" s="103"/>
      <c r="R21" s="103"/>
      <c r="S21" s="103"/>
      <c r="T21" s="103"/>
      <c r="U21" s="105"/>
    </row>
    <row r="22" spans="1:76">
      <c r="A22" s="102"/>
      <c r="B22" s="108" t="s">
        <v>49</v>
      </c>
      <c r="C22" s="104" t="s">
        <v>34</v>
      </c>
      <c r="D22" s="104">
        <f>+L18*L19</f>
        <v>1.034</v>
      </c>
      <c r="E22" s="104" t="s">
        <v>13</v>
      </c>
      <c r="F22" s="104"/>
      <c r="G22" s="104"/>
      <c r="H22" s="104"/>
      <c r="I22" s="113" t="s">
        <v>49</v>
      </c>
      <c r="J22" s="117">
        <f>+L18*L19</f>
        <v>1.034</v>
      </c>
      <c r="K22" s="111" t="s">
        <v>13</v>
      </c>
      <c r="L22" s="148" t="s">
        <v>51</v>
      </c>
      <c r="M22" s="148"/>
      <c r="N22" s="103"/>
      <c r="O22" s="103"/>
      <c r="P22" s="103"/>
      <c r="Q22" s="103"/>
      <c r="R22" s="103"/>
      <c r="S22" s="103"/>
      <c r="T22" s="103"/>
      <c r="U22" s="105"/>
    </row>
    <row r="23" spans="1:76">
      <c r="A23" s="102"/>
      <c r="B23" s="104" t="s">
        <v>37</v>
      </c>
      <c r="C23" s="92">
        <f>+Afladning!Q2</f>
        <v>2.7182818284590402</v>
      </c>
      <c r="D23" s="104"/>
      <c r="E23" s="104" t="s">
        <v>38</v>
      </c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5"/>
    </row>
    <row r="24" spans="1:76">
      <c r="A24" s="102"/>
      <c r="B24" s="104" t="s">
        <v>39</v>
      </c>
      <c r="C24" s="104" t="s">
        <v>40</v>
      </c>
      <c r="D24" s="103"/>
      <c r="E24" s="104" t="s">
        <v>13</v>
      </c>
      <c r="F24" s="103"/>
      <c r="G24" s="103"/>
      <c r="H24" s="103"/>
      <c r="I24" s="103" t="s">
        <v>62</v>
      </c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5"/>
    </row>
    <row r="25" spans="1:76">
      <c r="A25" s="102"/>
      <c r="B25" s="104" t="s">
        <v>46</v>
      </c>
      <c r="C25" s="104" t="s">
        <v>52</v>
      </c>
      <c r="D25" s="103"/>
      <c r="E25" s="104" t="s">
        <v>35</v>
      </c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5"/>
    </row>
    <row r="26" spans="1:76">
      <c r="A26" s="102"/>
      <c r="B26" s="114" t="s">
        <v>36</v>
      </c>
      <c r="C26" s="104" t="str">
        <f>+C20</f>
        <v>Efter 1 sec</v>
      </c>
      <c r="D26" s="115">
        <f>+D27*(C23^-(J20/D22))</f>
        <v>9.5044283915565995</v>
      </c>
      <c r="E26" s="114" t="s">
        <v>35</v>
      </c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5"/>
    </row>
    <row r="27" spans="1:76">
      <c r="A27" s="102"/>
      <c r="B27" s="104" t="s">
        <v>48</v>
      </c>
      <c r="C27" s="103"/>
      <c r="D27" s="104">
        <f>+J21</f>
        <v>25</v>
      </c>
      <c r="E27" s="104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5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</row>
    <row r="28" spans="1:76">
      <c r="A28" s="102"/>
      <c r="B28" s="43" t="s">
        <v>59</v>
      </c>
      <c r="C28" s="103"/>
      <c r="D28" s="104"/>
      <c r="E28" s="104"/>
      <c r="F28" s="103"/>
      <c r="G28" s="44" t="s">
        <v>60</v>
      </c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5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</row>
    <row r="29" spans="1:76" ht="16.5" thickBot="1">
      <c r="A29" s="102"/>
      <c r="B29" s="104"/>
      <c r="C29" s="103"/>
      <c r="D29" s="103"/>
      <c r="E29" s="104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5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</row>
    <row r="30" spans="1:76">
      <c r="A30" s="102"/>
      <c r="B30" s="103"/>
      <c r="C30" s="119" t="s">
        <v>61</v>
      </c>
      <c r="D30" s="119">
        <v>0</v>
      </c>
      <c r="E30" s="120">
        <v>1</v>
      </c>
      <c r="F30" s="120">
        <v>2</v>
      </c>
      <c r="G30" s="120">
        <v>3</v>
      </c>
      <c r="H30" s="120">
        <v>4</v>
      </c>
      <c r="I30" s="120">
        <v>5</v>
      </c>
      <c r="J30" s="120">
        <v>6</v>
      </c>
      <c r="K30" s="120">
        <v>7</v>
      </c>
      <c r="L30" s="120">
        <v>8</v>
      </c>
      <c r="M30" s="120">
        <v>9</v>
      </c>
      <c r="N30" s="121">
        <v>10</v>
      </c>
      <c r="O30" s="120">
        <v>11</v>
      </c>
      <c r="P30" s="120">
        <v>12</v>
      </c>
      <c r="Q30" s="120">
        <v>13</v>
      </c>
      <c r="R30" s="120">
        <v>14</v>
      </c>
      <c r="S30" s="120">
        <v>15</v>
      </c>
      <c r="T30" s="120">
        <v>16</v>
      </c>
      <c r="U30" s="121">
        <v>17</v>
      </c>
      <c r="V30" s="122">
        <v>18</v>
      </c>
      <c r="W30" s="122">
        <v>19</v>
      </c>
      <c r="X30" s="122">
        <v>20</v>
      </c>
      <c r="Y30" s="122">
        <v>21</v>
      </c>
      <c r="Z30" s="122">
        <v>22</v>
      </c>
      <c r="AA30" s="122">
        <v>23</v>
      </c>
      <c r="AB30" s="122">
        <v>24</v>
      </c>
      <c r="AC30" s="122">
        <v>25</v>
      </c>
      <c r="AD30" s="122">
        <v>26</v>
      </c>
      <c r="AE30" s="122">
        <v>27</v>
      </c>
      <c r="AF30" s="122">
        <v>28</v>
      </c>
      <c r="AG30" s="122">
        <v>29</v>
      </c>
      <c r="AH30" s="122">
        <v>30</v>
      </c>
      <c r="AI30" s="123">
        <v>31</v>
      </c>
      <c r="AJ30" s="122">
        <v>32</v>
      </c>
      <c r="AK30" s="122">
        <v>33</v>
      </c>
      <c r="AL30" s="122">
        <v>34</v>
      </c>
      <c r="AM30" s="122">
        <v>35</v>
      </c>
      <c r="AN30" s="122">
        <v>36</v>
      </c>
      <c r="AO30" s="122">
        <v>37</v>
      </c>
      <c r="AP30" s="122">
        <v>38</v>
      </c>
      <c r="AQ30" s="122">
        <v>39</v>
      </c>
      <c r="AR30" s="122">
        <v>40</v>
      </c>
      <c r="AS30" s="122">
        <v>41</v>
      </c>
      <c r="AT30" s="122">
        <v>42</v>
      </c>
      <c r="AU30" s="122">
        <v>43</v>
      </c>
      <c r="AV30" s="122">
        <v>44</v>
      </c>
      <c r="AW30" s="122">
        <v>45</v>
      </c>
      <c r="AX30" s="122">
        <v>46</v>
      </c>
      <c r="AY30" s="122">
        <v>47</v>
      </c>
      <c r="AZ30" s="122">
        <v>48</v>
      </c>
      <c r="BA30" s="122">
        <v>49</v>
      </c>
      <c r="BB30" s="122">
        <v>50</v>
      </c>
      <c r="BC30" s="122">
        <v>51</v>
      </c>
      <c r="BD30" s="122">
        <v>52</v>
      </c>
      <c r="BE30" s="122">
        <v>53</v>
      </c>
      <c r="BF30" s="122">
        <v>54</v>
      </c>
      <c r="BG30" s="122">
        <v>55</v>
      </c>
      <c r="BH30" s="122">
        <v>56</v>
      </c>
      <c r="BI30" s="122">
        <v>57</v>
      </c>
      <c r="BJ30" s="122">
        <v>58</v>
      </c>
      <c r="BK30" s="122">
        <v>59</v>
      </c>
      <c r="BL30" s="124">
        <v>60</v>
      </c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18"/>
    </row>
    <row r="31" spans="1:76">
      <c r="A31" s="102"/>
      <c r="B31" s="103"/>
      <c r="C31" s="126" t="s">
        <v>22</v>
      </c>
      <c r="D31" s="127">
        <f>+$J$17*(1-$C$23^-(D30/$J$22))</f>
        <v>0</v>
      </c>
      <c r="E31" s="128">
        <f>+$J$17*(1-$C$23^-(E30/$J$22))</f>
        <v>15.495571608443401</v>
      </c>
      <c r="F31" s="128">
        <f>+$J$17*(1-$C$23^-(F30/$J$22))</f>
        <v>21.386633637990915</v>
      </c>
      <c r="G31" s="128">
        <f t="shared" ref="G31:AH31" si="0">+$J$17*(1-$C$23^-(G30/$J$22))</f>
        <v>23.626280726393013</v>
      </c>
      <c r="H31" s="128">
        <f t="shared" si="0"/>
        <v>24.477743341356049</v>
      </c>
      <c r="I31" s="128">
        <f t="shared" si="0"/>
        <v>24.801449959436198</v>
      </c>
      <c r="J31" s="128">
        <f t="shared" si="0"/>
        <v>24.924515814292828</v>
      </c>
      <c r="K31" s="128">
        <f t="shared" si="0"/>
        <v>24.971302638490048</v>
      </c>
      <c r="L31" s="128">
        <f t="shared" si="0"/>
        <v>24.989089919300081</v>
      </c>
      <c r="M31" s="128">
        <f t="shared" si="0"/>
        <v>24.995852236769661</v>
      </c>
      <c r="N31" s="129">
        <f t="shared" si="0"/>
        <v>24.998423115255687</v>
      </c>
      <c r="O31" s="128">
        <f t="shared" si="0"/>
        <v>24.999400504474636</v>
      </c>
      <c r="P31" s="128">
        <f t="shared" si="0"/>
        <v>24.999772085508326</v>
      </c>
      <c r="Q31" s="128">
        <f t="shared" si="0"/>
        <v>24.999913352121379</v>
      </c>
      <c r="R31" s="128">
        <f t="shared" si="0"/>
        <v>24.999967058457695</v>
      </c>
      <c r="S31" s="128">
        <f t="shared" si="0"/>
        <v>24.999987476378802</v>
      </c>
      <c r="T31" s="128">
        <f t="shared" si="0"/>
        <v>24.999995238805564</v>
      </c>
      <c r="U31" s="129">
        <f t="shared" si="0"/>
        <v>24.999998189902737</v>
      </c>
      <c r="V31" s="130">
        <f t="shared" si="0"/>
        <v>24.999999311842409</v>
      </c>
      <c r="W31" s="130">
        <f t="shared" si="0"/>
        <v>24.999999738378218</v>
      </c>
      <c r="X31" s="130">
        <f t="shared" si="0"/>
        <v>24.999999900537382</v>
      </c>
      <c r="Y31" s="130">
        <f t="shared" si="0"/>
        <v>24.999999962186585</v>
      </c>
      <c r="Z31" s="130">
        <f t="shared" si="0"/>
        <v>24.999999985624203</v>
      </c>
      <c r="AA31" s="130">
        <f t="shared" si="0"/>
        <v>24.999999994534651</v>
      </c>
      <c r="AB31" s="130">
        <f t="shared" si="0"/>
        <v>24.999999997922199</v>
      </c>
      <c r="AC31" s="130">
        <f t="shared" si="0"/>
        <v>24.999999999210068</v>
      </c>
      <c r="AD31" s="130">
        <f t="shared" si="0"/>
        <v>24.999999999699686</v>
      </c>
      <c r="AE31" s="130">
        <f t="shared" si="0"/>
        <v>24.999999999885826</v>
      </c>
      <c r="AF31" s="130">
        <f t="shared" si="0"/>
        <v>24.999999999956593</v>
      </c>
      <c r="AG31" s="130">
        <f t="shared" si="0"/>
        <v>24.999999999983498</v>
      </c>
      <c r="AH31" s="130">
        <f t="shared" si="0"/>
        <v>24.999999999993726</v>
      </c>
      <c r="AI31" s="131">
        <f t="shared" ref="AI31:BL31" si="1">+$J$17*(1-$C$23^-(AI30/$J$22))</f>
        <v>24.999999999997616</v>
      </c>
      <c r="AJ31" s="130">
        <f t="shared" si="1"/>
        <v>24.999999999999094</v>
      </c>
      <c r="AK31" s="130">
        <f t="shared" si="1"/>
        <v>24.999999999999655</v>
      </c>
      <c r="AL31" s="130">
        <f t="shared" si="1"/>
        <v>24.999999999999869</v>
      </c>
      <c r="AM31" s="130">
        <f t="shared" si="1"/>
        <v>24.99999999999995</v>
      </c>
      <c r="AN31" s="130">
        <f t="shared" si="1"/>
        <v>24.999999999999982</v>
      </c>
      <c r="AO31" s="130">
        <f t="shared" si="1"/>
        <v>24.999999999999993</v>
      </c>
      <c r="AP31" s="130">
        <f t="shared" si="1"/>
        <v>24.999999999999996</v>
      </c>
      <c r="AQ31" s="130">
        <f t="shared" si="1"/>
        <v>25</v>
      </c>
      <c r="AR31" s="130">
        <f t="shared" si="1"/>
        <v>25</v>
      </c>
      <c r="AS31" s="130">
        <f t="shared" si="1"/>
        <v>25</v>
      </c>
      <c r="AT31" s="130">
        <f t="shared" si="1"/>
        <v>25</v>
      </c>
      <c r="AU31" s="130">
        <f t="shared" si="1"/>
        <v>25</v>
      </c>
      <c r="AV31" s="130">
        <f t="shared" si="1"/>
        <v>25</v>
      </c>
      <c r="AW31" s="130">
        <f t="shared" si="1"/>
        <v>25</v>
      </c>
      <c r="AX31" s="130">
        <f t="shared" si="1"/>
        <v>25</v>
      </c>
      <c r="AY31" s="130">
        <f t="shared" si="1"/>
        <v>25</v>
      </c>
      <c r="AZ31" s="130">
        <f t="shared" si="1"/>
        <v>25</v>
      </c>
      <c r="BA31" s="130">
        <f t="shared" si="1"/>
        <v>25</v>
      </c>
      <c r="BB31" s="130">
        <f t="shared" si="1"/>
        <v>25</v>
      </c>
      <c r="BC31" s="130">
        <f t="shared" si="1"/>
        <v>25</v>
      </c>
      <c r="BD31" s="130">
        <f t="shared" si="1"/>
        <v>25</v>
      </c>
      <c r="BE31" s="130">
        <f t="shared" si="1"/>
        <v>25</v>
      </c>
      <c r="BF31" s="130">
        <f t="shared" si="1"/>
        <v>25</v>
      </c>
      <c r="BG31" s="130">
        <f t="shared" si="1"/>
        <v>25</v>
      </c>
      <c r="BH31" s="130">
        <f t="shared" si="1"/>
        <v>25</v>
      </c>
      <c r="BI31" s="130">
        <f t="shared" si="1"/>
        <v>25</v>
      </c>
      <c r="BJ31" s="130">
        <f t="shared" si="1"/>
        <v>25</v>
      </c>
      <c r="BK31" s="130">
        <f t="shared" si="1"/>
        <v>25</v>
      </c>
      <c r="BL31" s="132">
        <f t="shared" si="1"/>
        <v>25</v>
      </c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</row>
    <row r="32" spans="1:76" ht="16.5" thickBot="1">
      <c r="A32" s="102"/>
      <c r="B32" s="103"/>
      <c r="C32" s="133" t="s">
        <v>21</v>
      </c>
      <c r="D32" s="134">
        <f>+J21</f>
        <v>25</v>
      </c>
      <c r="E32" s="135">
        <f t="shared" ref="E32:AJ32" si="2">+$D$32*($C$23^-(E30/$J$22))</f>
        <v>9.5044283915565995</v>
      </c>
      <c r="F32" s="135">
        <f t="shared" si="2"/>
        <v>3.6133663620090863</v>
      </c>
      <c r="G32" s="135">
        <f t="shared" si="2"/>
        <v>1.3737192736069894</v>
      </c>
      <c r="H32" s="135">
        <f t="shared" si="2"/>
        <v>0.5222566586439511</v>
      </c>
      <c r="I32" s="135">
        <f t="shared" si="2"/>
        <v>0.19855004056380199</v>
      </c>
      <c r="J32" s="135">
        <f t="shared" si="2"/>
        <v>7.548418570717258E-2</v>
      </c>
      <c r="K32" s="135">
        <f t="shared" si="2"/>
        <v>2.8697361509951277E-2</v>
      </c>
      <c r="L32" s="135">
        <f t="shared" si="2"/>
        <v>1.0910080699917781E-2</v>
      </c>
      <c r="M32" s="136">
        <f t="shared" si="2"/>
        <v>4.1477632303388856E-3</v>
      </c>
      <c r="N32" s="137">
        <f t="shared" si="2"/>
        <v>1.5768847443154968E-3</v>
      </c>
      <c r="O32" s="135">
        <f t="shared" si="2"/>
        <v>5.9949552536338714E-4</v>
      </c>
      <c r="P32" s="135">
        <f t="shared" si="2"/>
        <v>2.2791449167499666E-4</v>
      </c>
      <c r="Q32" s="135">
        <f t="shared" si="2"/>
        <v>8.6647878620921148E-5</v>
      </c>
      <c r="R32" s="135">
        <f t="shared" si="2"/>
        <v>3.2941542305313322E-5</v>
      </c>
      <c r="S32" s="135">
        <f t="shared" si="2"/>
        <v>1.2523621197931311E-5</v>
      </c>
      <c r="T32" s="135">
        <f t="shared" si="2"/>
        <v>4.7611944351487369E-6</v>
      </c>
      <c r="U32" s="137">
        <f t="shared" si="2"/>
        <v>1.8100972626859576E-6</v>
      </c>
      <c r="V32" s="138">
        <f t="shared" si="2"/>
        <v>6.8815759259805073E-7</v>
      </c>
      <c r="W32" s="138">
        <f t="shared" si="2"/>
        <v>2.6162178243816659E-7</v>
      </c>
      <c r="X32" s="138">
        <f t="shared" si="2"/>
        <v>9.9462619874197998E-8</v>
      </c>
      <c r="Y32" s="138">
        <f t="shared" si="2"/>
        <v>3.7813413929237235E-8</v>
      </c>
      <c r="Z32" s="138">
        <f t="shared" si="2"/>
        <v>1.4375795397228942E-8</v>
      </c>
      <c r="AA32" s="138">
        <f t="shared" si="2"/>
        <v>5.4653487169852679E-9</v>
      </c>
      <c r="AB32" s="138">
        <f t="shared" si="2"/>
        <v>2.0778006206188848E-9</v>
      </c>
      <c r="AC32" s="138">
        <f t="shared" si="2"/>
        <v>7.8993228842416339E-10</v>
      </c>
      <c r="AD32" s="138">
        <f t="shared" si="2"/>
        <v>3.0031419478023527E-10</v>
      </c>
      <c r="AE32" s="138">
        <f t="shared" si="2"/>
        <v>1.1417259037026927E-10</v>
      </c>
      <c r="AF32" s="138">
        <f t="shared" si="2"/>
        <v>4.3405808378109886E-11</v>
      </c>
      <c r="AG32" s="138">
        <f t="shared" si="2"/>
        <v>1.6501895900294945E-11</v>
      </c>
      <c r="AH32" s="138">
        <f t="shared" si="2"/>
        <v>6.2736435163709774E-12</v>
      </c>
      <c r="AI32" s="139">
        <f t="shared" si="2"/>
        <v>2.3850958222200564E-12</v>
      </c>
      <c r="AJ32" s="138">
        <f t="shared" si="2"/>
        <v>9.067588979716519E-13</v>
      </c>
      <c r="AK32" s="138">
        <f t="shared" ref="AK32:BL32" si="3">+$D$32*($C$23^-(AK30/$J$22))</f>
        <v>3.4472900056713426E-13</v>
      </c>
      <c r="AL32" s="138">
        <f t="shared" si="3"/>
        <v>1.3105808401532785E-13</v>
      </c>
      <c r="AM32" s="138">
        <f t="shared" si="3"/>
        <v>4.9825286986331606E-14</v>
      </c>
      <c r="AN32" s="138">
        <f t="shared" si="3"/>
        <v>1.8942434890013794E-14</v>
      </c>
      <c r="AO32" s="138">
        <f t="shared" si="3"/>
        <v>7.2014806389544141E-15</v>
      </c>
      <c r="AP32" s="138">
        <f t="shared" si="3"/>
        <v>2.7378382818449349E-15</v>
      </c>
      <c r="AQ32" s="138">
        <f t="shared" si="3"/>
        <v>1.0408635158982998E-15</v>
      </c>
      <c r="AR32" s="138">
        <f t="shared" si="3"/>
        <v>3.9571251008956832E-16</v>
      </c>
      <c r="AS32" s="138">
        <f t="shared" si="3"/>
        <v>1.5044084863157761E-16</v>
      </c>
      <c r="AT32" s="138">
        <f t="shared" si="3"/>
        <v>5.7194170919353302E-17</v>
      </c>
      <c r="AU32" s="138">
        <f t="shared" si="3"/>
        <v>2.1743916076697657E-17</v>
      </c>
      <c r="AV32" s="138">
        <f t="shared" si="3"/>
        <v>8.2665397321195525E-18</v>
      </c>
      <c r="AW32" s="138">
        <f t="shared" si="3"/>
        <v>3.1427493971955274E-18</v>
      </c>
      <c r="AX32" s="138">
        <f t="shared" si="3"/>
        <v>1.1948014639301003E-18</v>
      </c>
      <c r="AY32" s="138">
        <f t="shared" si="3"/>
        <v>4.542361982420245E-19</v>
      </c>
      <c r="AZ32" s="138">
        <f t="shared" si="3"/>
        <v>1.7269021676176888E-19</v>
      </c>
      <c r="BA32" s="138">
        <f t="shared" si="3"/>
        <v>6.5652871965385137E-20</v>
      </c>
      <c r="BB32" s="138">
        <f t="shared" si="3"/>
        <v>2.495972081180143E-20</v>
      </c>
      <c r="BC32" s="138">
        <f t="shared" si="3"/>
        <v>9.4891151651604501E-21</v>
      </c>
      <c r="BD32" s="138">
        <f t="shared" si="3"/>
        <v>3.6075446234600445E-21</v>
      </c>
      <c r="BE32" s="138">
        <f t="shared" si="3"/>
        <v>1.3715059817208476E-21</v>
      </c>
      <c r="BF32" s="138">
        <f t="shared" si="3"/>
        <v>5.2141521567429233E-22</v>
      </c>
      <c r="BG32" s="138">
        <f t="shared" si="3"/>
        <v>1.982301431857737E-22</v>
      </c>
      <c r="BH32" s="138">
        <f t="shared" si="3"/>
        <v>7.5362568038287768E-23</v>
      </c>
      <c r="BI32" s="138">
        <f t="shared" si="3"/>
        <v>2.8651125252948884E-23</v>
      </c>
      <c r="BJ32" s="138">
        <f t="shared" si="3"/>
        <v>1.0892502732166846E-23</v>
      </c>
      <c r="BK32" s="138">
        <f t="shared" si="3"/>
        <v>4.1410804889085678E-24</v>
      </c>
      <c r="BL32" s="140">
        <f t="shared" si="3"/>
        <v>1.5743441188201445E-24</v>
      </c>
    </row>
    <row r="33" spans="1:21">
      <c r="A33" s="102"/>
      <c r="B33" s="103"/>
      <c r="C33" s="103"/>
      <c r="D33" s="103"/>
      <c r="E33" s="104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5"/>
    </row>
    <row r="34" spans="1:21">
      <c r="A34" s="102"/>
      <c r="B34" s="103"/>
      <c r="C34" s="103"/>
      <c r="D34" s="103"/>
      <c r="E34" s="104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5"/>
    </row>
    <row r="35" spans="1:21">
      <c r="A35" s="102"/>
      <c r="B35" s="103"/>
      <c r="C35" s="103"/>
      <c r="D35" s="103"/>
      <c r="E35" s="104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5"/>
    </row>
    <row r="36" spans="1:21">
      <c r="A36" s="102"/>
      <c r="B36" s="103"/>
      <c r="C36" s="103"/>
      <c r="D36" s="103"/>
      <c r="E36" s="104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5"/>
    </row>
    <row r="37" spans="1:21">
      <c r="A37" s="102"/>
      <c r="B37" s="103"/>
      <c r="C37" s="103"/>
      <c r="D37" s="103"/>
      <c r="E37" s="104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5"/>
    </row>
    <row r="38" spans="1:21">
      <c r="A38" s="102"/>
      <c r="B38" s="103"/>
      <c r="C38" s="103"/>
      <c r="D38" s="103"/>
      <c r="E38" s="104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5"/>
    </row>
    <row r="39" spans="1:21">
      <c r="A39" s="102"/>
      <c r="B39" s="103"/>
      <c r="C39" s="103"/>
      <c r="D39" s="103"/>
      <c r="E39" s="104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5"/>
    </row>
    <row r="40" spans="1:21">
      <c r="A40" s="102"/>
      <c r="B40" s="103"/>
      <c r="C40" s="103"/>
      <c r="D40" s="103"/>
      <c r="E40" s="104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5"/>
    </row>
    <row r="41" spans="1:21">
      <c r="A41" s="102"/>
      <c r="B41" s="103"/>
      <c r="C41" s="103"/>
      <c r="D41" s="103"/>
      <c r="E41" s="104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5"/>
    </row>
    <row r="42" spans="1:21">
      <c r="A42" s="102"/>
      <c r="B42" s="103"/>
      <c r="C42" s="103"/>
      <c r="D42" s="103"/>
      <c r="E42" s="104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5"/>
    </row>
    <row r="43" spans="1:21">
      <c r="A43" s="102"/>
      <c r="B43" s="103"/>
      <c r="C43" s="103"/>
      <c r="D43" s="103"/>
      <c r="E43" s="104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5"/>
    </row>
    <row r="44" spans="1:21">
      <c r="A44" s="102"/>
      <c r="B44" s="103"/>
      <c r="C44" s="103"/>
      <c r="D44" s="103"/>
      <c r="E44" s="104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5"/>
    </row>
    <row r="45" spans="1:21">
      <c r="A45" s="102"/>
      <c r="B45" s="103"/>
      <c r="C45" s="103"/>
      <c r="D45" s="103"/>
      <c r="E45" s="104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5"/>
    </row>
    <row r="46" spans="1:21">
      <c r="A46" s="102"/>
      <c r="B46" s="103"/>
      <c r="C46" s="103"/>
      <c r="D46" s="103"/>
      <c r="E46" s="104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5"/>
    </row>
    <row r="47" spans="1:21">
      <c r="A47" s="102"/>
      <c r="B47" s="103"/>
      <c r="C47" s="103"/>
      <c r="D47" s="103"/>
      <c r="E47" s="104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5"/>
    </row>
    <row r="48" spans="1:21">
      <c r="A48" s="102"/>
      <c r="B48" s="103"/>
      <c r="C48" s="103"/>
      <c r="D48" s="103"/>
      <c r="E48" s="104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5"/>
    </row>
    <row r="49" spans="1:21">
      <c r="A49" s="102"/>
      <c r="B49" s="103"/>
      <c r="C49" s="103"/>
      <c r="D49" s="103"/>
      <c r="E49" s="104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5"/>
    </row>
    <row r="50" spans="1:21">
      <c r="A50" s="102"/>
      <c r="B50" s="103"/>
      <c r="C50" s="103"/>
      <c r="D50" s="103"/>
      <c r="E50" s="104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5"/>
    </row>
    <row r="51" spans="1:21">
      <c r="A51" s="102"/>
      <c r="B51" s="103"/>
      <c r="C51" s="103"/>
      <c r="D51" s="103"/>
      <c r="E51" s="104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5"/>
    </row>
    <row r="52" spans="1:21">
      <c r="A52" s="102"/>
      <c r="B52" s="103"/>
      <c r="C52" s="103"/>
      <c r="D52" s="103"/>
      <c r="E52" s="104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5"/>
    </row>
    <row r="53" spans="1:21">
      <c r="A53" s="102"/>
      <c r="B53" s="103"/>
      <c r="C53" s="103"/>
      <c r="D53" s="103"/>
      <c r="E53" s="104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5"/>
    </row>
    <row r="54" spans="1:21">
      <c r="A54" s="102"/>
      <c r="B54" s="103"/>
      <c r="C54" s="103"/>
      <c r="D54" s="103"/>
      <c r="E54" s="104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5"/>
    </row>
    <row r="55" spans="1:21">
      <c r="A55" s="102"/>
      <c r="B55" s="103"/>
      <c r="C55" s="103"/>
      <c r="D55" s="103"/>
      <c r="E55" s="104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5"/>
    </row>
    <row r="56" spans="1:21">
      <c r="A56" s="102"/>
      <c r="B56" s="103"/>
      <c r="C56" s="103"/>
      <c r="D56" s="103"/>
      <c r="E56" s="104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5"/>
    </row>
    <row r="57" spans="1:21">
      <c r="A57" s="102"/>
      <c r="B57" s="103"/>
      <c r="C57" s="103"/>
      <c r="D57" s="103"/>
      <c r="E57" s="104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5"/>
    </row>
    <row r="58" spans="1:21">
      <c r="A58" s="102"/>
      <c r="B58" s="103"/>
      <c r="C58" s="103"/>
      <c r="D58" s="103"/>
      <c r="E58" s="104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5"/>
    </row>
    <row r="59" spans="1:21">
      <c r="A59" s="102"/>
      <c r="B59" s="103"/>
      <c r="C59" s="103"/>
      <c r="D59" s="103"/>
      <c r="E59" s="104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5"/>
    </row>
    <row r="60" spans="1:21">
      <c r="A60" s="102"/>
      <c r="B60" s="103"/>
      <c r="C60" s="103"/>
      <c r="D60" s="103"/>
      <c r="E60" s="104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5"/>
    </row>
    <row r="61" spans="1:21">
      <c r="A61" s="102"/>
      <c r="B61" s="103"/>
      <c r="C61" s="103"/>
      <c r="D61" s="103"/>
      <c r="E61" s="104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5"/>
    </row>
    <row r="62" spans="1:21">
      <c r="A62" s="102"/>
      <c r="B62" s="103"/>
      <c r="C62" s="103"/>
      <c r="D62" s="103"/>
      <c r="E62" s="104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5"/>
    </row>
    <row r="63" spans="1:21">
      <c r="A63" s="102"/>
      <c r="B63" s="103"/>
      <c r="C63" s="103"/>
      <c r="D63" s="103"/>
      <c r="E63" s="10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5"/>
    </row>
    <row r="64" spans="1:21">
      <c r="A64" s="102"/>
      <c r="B64" s="103"/>
      <c r="C64" s="103"/>
      <c r="D64" s="103"/>
      <c r="E64" s="104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5"/>
    </row>
    <row r="65" spans="1:21">
      <c r="A65" s="102"/>
      <c r="B65" s="103"/>
      <c r="C65" s="103"/>
      <c r="D65" s="103"/>
      <c r="E65" s="104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5"/>
    </row>
    <row r="66" spans="1:21" ht="16.5" thickBot="1">
      <c r="A66" s="48"/>
      <c r="B66" s="47" t="s">
        <v>101</v>
      </c>
      <c r="C66" s="49"/>
      <c r="D66" s="49"/>
      <c r="E66" s="47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145" t="s">
        <v>102</v>
      </c>
      <c r="U66" s="146"/>
    </row>
  </sheetData>
  <sheetProtection password="C5AA" sheet="1" objects="1" scenarios="1"/>
  <mergeCells count="6">
    <mergeCell ref="T66:U66"/>
    <mergeCell ref="H15:N15"/>
    <mergeCell ref="L20:M20"/>
    <mergeCell ref="L17:M17"/>
    <mergeCell ref="L21:M21"/>
    <mergeCell ref="L22:M22"/>
  </mergeCells>
  <hyperlinks>
    <hyperlink ref="B28" r:id="rId1"/>
    <hyperlink ref="G28" r:id="rId2"/>
  </hyperlinks>
  <pageMargins left="0.7" right="0.7" top="0.75" bottom="0.75" header="0.3" footer="0.3"/>
  <pageSetup paperSize="9" orientation="portrait" r:id="rId3"/>
  <ignoredErrors>
    <ignoredError sqref="C23" unlockedFormula="1"/>
  </ignoredError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B39" sqref="B39"/>
    </sheetView>
  </sheetViews>
  <sheetFormatPr defaultRowHeight="15"/>
  <cols>
    <col min="1" max="1" width="1.7109375" style="12" customWidth="1"/>
    <col min="2" max="6" width="11.140625" style="12" customWidth="1"/>
    <col min="7" max="7" width="2.7109375" style="12" customWidth="1"/>
    <col min="8" max="12" width="11.140625" style="12" customWidth="1"/>
    <col min="13" max="13" width="2.7109375" style="12" customWidth="1"/>
    <col min="14" max="18" width="11.140625" style="12" customWidth="1"/>
    <col min="19" max="19" width="2.7109375" style="12" customWidth="1"/>
    <col min="20" max="24" width="11.140625" style="12" customWidth="1"/>
    <col min="25" max="16384" width="9.140625" style="12"/>
  </cols>
  <sheetData>
    <row r="1" spans="1:25" ht="27" customHeight="1" thickBot="1">
      <c r="A1" s="10"/>
      <c r="B1" s="152" t="s">
        <v>80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1"/>
    </row>
    <row r="2" spans="1:25" ht="24" customHeight="1">
      <c r="A2" s="13"/>
      <c r="B2" s="153" t="s">
        <v>81</v>
      </c>
      <c r="C2" s="154"/>
      <c r="D2" s="154"/>
      <c r="E2" s="154"/>
      <c r="F2" s="155"/>
      <c r="G2" s="14"/>
      <c r="H2" s="153" t="s">
        <v>82</v>
      </c>
      <c r="I2" s="154"/>
      <c r="J2" s="154"/>
      <c r="K2" s="154"/>
      <c r="L2" s="155"/>
      <c r="M2" s="14"/>
      <c r="N2" s="153" t="s">
        <v>83</v>
      </c>
      <c r="O2" s="154"/>
      <c r="P2" s="154"/>
      <c r="Q2" s="154"/>
      <c r="R2" s="155"/>
      <c r="S2" s="14"/>
      <c r="T2" s="153" t="s">
        <v>84</v>
      </c>
      <c r="U2" s="154"/>
      <c r="V2" s="154"/>
      <c r="W2" s="154"/>
      <c r="X2" s="155"/>
      <c r="Y2" s="15"/>
    </row>
    <row r="3" spans="1:25" ht="24" customHeight="1">
      <c r="A3" s="13"/>
      <c r="B3" s="16" t="s">
        <v>9</v>
      </c>
      <c r="C3" s="17" t="s">
        <v>85</v>
      </c>
      <c r="D3" s="17" t="s">
        <v>86</v>
      </c>
      <c r="E3" s="17" t="s">
        <v>87</v>
      </c>
      <c r="F3" s="18" t="s">
        <v>88</v>
      </c>
      <c r="G3" s="14"/>
      <c r="H3" s="16" t="s">
        <v>9</v>
      </c>
      <c r="I3" s="17" t="s">
        <v>85</v>
      </c>
      <c r="J3" s="17" t="s">
        <v>86</v>
      </c>
      <c r="K3" s="17" t="s">
        <v>87</v>
      </c>
      <c r="L3" s="18" t="s">
        <v>88</v>
      </c>
      <c r="M3" s="14"/>
      <c r="N3" s="16" t="s">
        <v>9</v>
      </c>
      <c r="O3" s="17" t="s">
        <v>85</v>
      </c>
      <c r="P3" s="17" t="s">
        <v>86</v>
      </c>
      <c r="Q3" s="17" t="s">
        <v>87</v>
      </c>
      <c r="R3" s="18" t="s">
        <v>88</v>
      </c>
      <c r="S3" s="14"/>
      <c r="T3" s="16" t="s">
        <v>9</v>
      </c>
      <c r="U3" s="17" t="s">
        <v>85</v>
      </c>
      <c r="V3" s="17" t="s">
        <v>86</v>
      </c>
      <c r="W3" s="17" t="s">
        <v>87</v>
      </c>
      <c r="X3" s="18" t="s">
        <v>88</v>
      </c>
      <c r="Y3" s="15"/>
    </row>
    <row r="4" spans="1:25" ht="24" customHeight="1">
      <c r="A4" s="13"/>
      <c r="B4" s="16" t="s">
        <v>2</v>
      </c>
      <c r="C4" s="17" t="s">
        <v>89</v>
      </c>
      <c r="D4" s="17" t="s">
        <v>90</v>
      </c>
      <c r="E4" s="17" t="s">
        <v>35</v>
      </c>
      <c r="F4" s="18" t="s">
        <v>91</v>
      </c>
      <c r="G4" s="14"/>
      <c r="H4" s="16" t="s">
        <v>7</v>
      </c>
      <c r="I4" s="17" t="s">
        <v>89</v>
      </c>
      <c r="J4" s="17" t="s">
        <v>90</v>
      </c>
      <c r="K4" s="17" t="s">
        <v>35</v>
      </c>
      <c r="L4" s="18" t="s">
        <v>91</v>
      </c>
      <c r="M4" s="14"/>
      <c r="N4" s="16" t="s">
        <v>7</v>
      </c>
      <c r="O4" s="17" t="s">
        <v>89</v>
      </c>
      <c r="P4" s="17" t="s">
        <v>90</v>
      </c>
      <c r="Q4" s="17" t="s">
        <v>35</v>
      </c>
      <c r="R4" s="18" t="s">
        <v>91</v>
      </c>
      <c r="S4" s="14"/>
      <c r="T4" s="16" t="s">
        <v>7</v>
      </c>
      <c r="U4" s="17" t="s">
        <v>89</v>
      </c>
      <c r="V4" s="17" t="s">
        <v>90</v>
      </c>
      <c r="W4" s="17" t="s">
        <v>35</v>
      </c>
      <c r="X4" s="18" t="s">
        <v>91</v>
      </c>
      <c r="Y4" s="15"/>
    </row>
    <row r="5" spans="1:25" ht="24" customHeight="1">
      <c r="A5" s="13"/>
      <c r="B5" s="19">
        <f>+E6*10^6</f>
        <v>12500</v>
      </c>
      <c r="C5" s="7">
        <v>5</v>
      </c>
      <c r="D5" s="7">
        <v>100</v>
      </c>
      <c r="E5" s="7">
        <v>2</v>
      </c>
      <c r="F5" s="8">
        <v>2</v>
      </c>
      <c r="G5" s="14"/>
      <c r="H5" s="9">
        <v>1.2500000000000001E-2</v>
      </c>
      <c r="I5" s="20">
        <f>+K6</f>
        <v>5</v>
      </c>
      <c r="J5" s="40">
        <f>+D5</f>
        <v>100</v>
      </c>
      <c r="K5" s="40">
        <f>+E5</f>
        <v>2</v>
      </c>
      <c r="L5" s="30">
        <f>+F5</f>
        <v>2</v>
      </c>
      <c r="M5" s="14"/>
      <c r="N5" s="41">
        <f>+H5</f>
        <v>1.2500000000000001E-2</v>
      </c>
      <c r="O5" s="40">
        <f>+C5</f>
        <v>5</v>
      </c>
      <c r="P5" s="20">
        <f>+Q6</f>
        <v>100</v>
      </c>
      <c r="Q5" s="40">
        <f>+E5</f>
        <v>2</v>
      </c>
      <c r="R5" s="30">
        <f>+F5</f>
        <v>2</v>
      </c>
      <c r="S5" s="14"/>
      <c r="T5" s="41">
        <f>+H5</f>
        <v>1.2500000000000001E-2</v>
      </c>
      <c r="U5" s="42">
        <f>+C5</f>
        <v>5</v>
      </c>
      <c r="V5" s="40">
        <f>+D5</f>
        <v>100</v>
      </c>
      <c r="W5" s="21">
        <f>+W6</f>
        <v>2</v>
      </c>
      <c r="X5" s="30">
        <f>+F5</f>
        <v>2</v>
      </c>
      <c r="Y5" s="15"/>
    </row>
    <row r="6" spans="1:25" ht="24" customHeight="1" thickBot="1">
      <c r="A6" s="13"/>
      <c r="B6" s="156" t="s">
        <v>92</v>
      </c>
      <c r="C6" s="157"/>
      <c r="D6" s="157"/>
      <c r="E6" s="22">
        <f>+C5/(F5*D5*E5)</f>
        <v>1.2500000000000001E-2</v>
      </c>
      <c r="F6" s="23" t="s">
        <v>7</v>
      </c>
      <c r="G6" s="14"/>
      <c r="H6" s="156" t="s">
        <v>93</v>
      </c>
      <c r="I6" s="157"/>
      <c r="J6" s="157"/>
      <c r="K6" s="22">
        <f>H5*L5*J5*K5</f>
        <v>5</v>
      </c>
      <c r="L6" s="23" t="s">
        <v>89</v>
      </c>
      <c r="M6" s="14"/>
      <c r="N6" s="158" t="s">
        <v>94</v>
      </c>
      <c r="O6" s="159"/>
      <c r="P6" s="160"/>
      <c r="Q6" s="22">
        <f>O5/(N5*R5*Q5)</f>
        <v>100</v>
      </c>
      <c r="R6" s="23" t="s">
        <v>90</v>
      </c>
      <c r="S6" s="14"/>
      <c r="T6" s="161" t="s">
        <v>95</v>
      </c>
      <c r="U6" s="162"/>
      <c r="V6" s="163"/>
      <c r="W6" s="24">
        <f>U5/(T5*X5*V5)</f>
        <v>2</v>
      </c>
      <c r="X6" s="23" t="s">
        <v>96</v>
      </c>
      <c r="Y6" s="15"/>
    </row>
    <row r="7" spans="1:25" ht="20.100000000000001" customHeight="1">
      <c r="A7" s="13"/>
      <c r="B7" s="151" t="s">
        <v>97</v>
      </c>
      <c r="C7" s="151"/>
      <c r="D7" s="151"/>
      <c r="E7" s="151"/>
      <c r="F7" s="151"/>
      <c r="G7" s="25"/>
      <c r="H7" s="151" t="s">
        <v>98</v>
      </c>
      <c r="I7" s="151"/>
      <c r="J7" s="151"/>
      <c r="K7" s="151"/>
      <c r="L7" s="151"/>
      <c r="M7" s="25"/>
      <c r="N7" s="151" t="s">
        <v>99</v>
      </c>
      <c r="O7" s="151"/>
      <c r="P7" s="151"/>
      <c r="Q7" s="151"/>
      <c r="R7" s="151"/>
      <c r="S7" s="25"/>
      <c r="T7" s="151" t="s">
        <v>100</v>
      </c>
      <c r="U7" s="151"/>
      <c r="V7" s="151"/>
      <c r="W7" s="151"/>
      <c r="X7" s="151"/>
      <c r="Y7" s="15"/>
    </row>
    <row r="8" spans="1:25" ht="20.100000000000001" customHeight="1">
      <c r="A8" s="13"/>
      <c r="B8" s="165" t="s">
        <v>108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5"/>
    </row>
    <row r="9" spans="1:25" ht="20.100000000000001" customHeight="1">
      <c r="A9" s="13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15"/>
    </row>
    <row r="10" spans="1:25" s="29" customFormat="1">
      <c r="A10" s="26"/>
      <c r="B10" s="164" t="s">
        <v>103</v>
      </c>
      <c r="C10" s="164"/>
      <c r="D10" s="35">
        <f>+Afladning!C6</f>
        <v>10470</v>
      </c>
      <c r="E10" s="36" t="s">
        <v>2</v>
      </c>
      <c r="F10" s="34">
        <f>+Afladning!D6</f>
        <v>1.047E-2</v>
      </c>
      <c r="G10" s="34" t="s">
        <v>7</v>
      </c>
      <c r="H10" s="34" t="s">
        <v>106</v>
      </c>
      <c r="I10" s="31">
        <v>4</v>
      </c>
      <c r="J10" s="34" t="s">
        <v>107</v>
      </c>
      <c r="K10" s="27">
        <v>12</v>
      </c>
      <c r="L10" s="34" t="s">
        <v>12</v>
      </c>
      <c r="M10" s="34"/>
      <c r="N10" s="164" t="s">
        <v>105</v>
      </c>
      <c r="O10" s="164"/>
      <c r="P10" s="34">
        <v>100</v>
      </c>
      <c r="Q10" s="34" t="s">
        <v>90</v>
      </c>
      <c r="R10" s="164" t="s">
        <v>104</v>
      </c>
      <c r="S10" s="164"/>
      <c r="T10" s="164"/>
      <c r="U10" s="164"/>
      <c r="V10" s="34"/>
      <c r="W10" s="21">
        <f>I10/(F10*X5*P10)</f>
        <v>1.9102196752626552</v>
      </c>
      <c r="X10" s="27" t="s">
        <v>87</v>
      </c>
      <c r="Y10" s="28"/>
    </row>
    <row r="11" spans="1:25">
      <c r="A11" s="13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15"/>
    </row>
    <row r="12" spans="1:25">
      <c r="A12" s="13"/>
      <c r="B12" s="34" t="str">
        <f>+Afladning!B3</f>
        <v>R</v>
      </c>
      <c r="C12" s="37">
        <f>+Afladning!C4</f>
        <v>26.48</v>
      </c>
      <c r="D12" s="37" t="str">
        <f>+Afladning!C3</f>
        <v xml:space="preserve"> k Ω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15"/>
    </row>
    <row r="13" spans="1:25">
      <c r="A13" s="13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15"/>
    </row>
    <row r="14" spans="1:25">
      <c r="A14" s="13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15"/>
    </row>
    <row r="15" spans="1:25">
      <c r="A15" s="13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15"/>
    </row>
    <row r="16" spans="1:25">
      <c r="A16" s="13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15"/>
    </row>
    <row r="17" spans="1:25">
      <c r="A17" s="13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15"/>
    </row>
    <row r="18" spans="1:25">
      <c r="A18" s="1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15"/>
    </row>
    <row r="19" spans="1:25">
      <c r="A19" s="1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15"/>
    </row>
    <row r="20" spans="1:25">
      <c r="A20" s="13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15"/>
    </row>
    <row r="21" spans="1:25">
      <c r="A21" s="13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15"/>
    </row>
    <row r="22" spans="1:25">
      <c r="A22" s="13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15"/>
    </row>
    <row r="23" spans="1:25">
      <c r="A23" s="13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15"/>
    </row>
    <row r="24" spans="1:25">
      <c r="A24" s="13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15"/>
    </row>
    <row r="25" spans="1:25">
      <c r="A25" s="13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15"/>
    </row>
    <row r="26" spans="1:25">
      <c r="A26" s="13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15"/>
    </row>
    <row r="27" spans="1:25">
      <c r="A27" s="13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15"/>
    </row>
    <row r="28" spans="1:25">
      <c r="A28" s="13"/>
      <c r="B28" s="25"/>
      <c r="C28" s="25"/>
      <c r="D28" s="25"/>
      <c r="E28" s="25"/>
      <c r="F28" s="25"/>
      <c r="G28" s="25"/>
      <c r="H28" s="25"/>
      <c r="I28" s="25"/>
      <c r="J28" s="168">
        <f>+D10</f>
        <v>10470</v>
      </c>
      <c r="K28" s="39" t="str">
        <f>+B4</f>
        <v>µF</v>
      </c>
      <c r="L28" s="38">
        <f>+C12</f>
        <v>26.48</v>
      </c>
      <c r="M28" s="25"/>
      <c r="N28" s="39" t="str">
        <f>+D12</f>
        <v xml:space="preserve"> k Ω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15"/>
    </row>
    <row r="29" spans="1:25">
      <c r="A29" s="13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15"/>
    </row>
    <row r="30" spans="1:25">
      <c r="A30" s="13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15"/>
    </row>
    <row r="31" spans="1:25">
      <c r="A31" s="13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15"/>
    </row>
    <row r="32" spans="1:25">
      <c r="A32" s="13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34">
        <f>+Afladning!F1</f>
        <v>277</v>
      </c>
      <c r="O32" s="34" t="str">
        <f>+Afladning!N1</f>
        <v>sec</v>
      </c>
      <c r="P32" s="25"/>
      <c r="Q32" s="25"/>
      <c r="R32" s="25"/>
      <c r="S32" s="25"/>
      <c r="T32" s="25"/>
      <c r="U32" s="25"/>
      <c r="V32" s="25"/>
      <c r="W32" s="25"/>
      <c r="X32" s="25"/>
      <c r="Y32" s="15"/>
    </row>
    <row r="33" spans="1:25">
      <c r="A33" s="13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15"/>
    </row>
    <row r="34" spans="1:25" s="50" customFormat="1" ht="16.5" customHeight="1" thickBot="1">
      <c r="A34" s="48"/>
      <c r="B34" s="49" t="s">
        <v>101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145" t="s">
        <v>102</v>
      </c>
      <c r="Y34" s="146"/>
    </row>
    <row r="37" spans="1:25" ht="15.75">
      <c r="C37"/>
    </row>
  </sheetData>
  <sheetProtection password="C5AA" sheet="1" objects="1" scenarios="1"/>
  <mergeCells count="18">
    <mergeCell ref="B6:D6"/>
    <mergeCell ref="H6:J6"/>
    <mergeCell ref="N6:P6"/>
    <mergeCell ref="T6:V6"/>
    <mergeCell ref="B10:C10"/>
    <mergeCell ref="R10:U10"/>
    <mergeCell ref="N10:O10"/>
    <mergeCell ref="B8:X8"/>
    <mergeCell ref="B1:X1"/>
    <mergeCell ref="B2:F2"/>
    <mergeCell ref="H2:L2"/>
    <mergeCell ref="N2:R2"/>
    <mergeCell ref="T2:X2"/>
    <mergeCell ref="B7:F7"/>
    <mergeCell ref="H7:L7"/>
    <mergeCell ref="N7:R7"/>
    <mergeCell ref="T7:X7"/>
    <mergeCell ref="X34:Y34"/>
  </mergeCells>
  <pageMargins left="0.7" right="0.7" top="0.75" bottom="0.75" header="0.3" footer="0.3"/>
  <pageSetup paperSize="9" orientation="portrait" r:id="rId1"/>
  <ignoredErrors>
    <ignoredError sqref="P5 W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Afladning</vt:lpstr>
      <vt:lpstr>Op Af</vt:lpstr>
      <vt:lpstr>Rippel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2020-06-11T17:53:25Z</dcterms:created>
  <dcterms:modified xsi:type="dcterms:W3CDTF">2020-06-24T05:28:02Z</dcterms:modified>
</cp:coreProperties>
</file>